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250" firstSheet="35" activeTab="37"/>
  </bookViews>
  <sheets>
    <sheet name="RESUMEN INGRESOS" sheetId="18" r:id="rId1"/>
    <sheet name="CAP3 " sheetId="19" r:id="rId2"/>
    <sheet name="CAP 4" sheetId="20" r:id="rId3"/>
    <sheet name="CAP 5" sheetId="21" r:id="rId4"/>
    <sheet name="CAP 7" sheetId="22" r:id="rId5"/>
    <sheet name="CAP 8" sheetId="23" r:id="rId6"/>
    <sheet name="CAP 9" sheetId="24" r:id="rId7"/>
    <sheet name="Detalle de gastos" sheetId="5" r:id="rId8"/>
    <sheet name="RESUMEN ART" sheetId="6" r:id="rId9"/>
    <sheet name="DEDUCIR-DETRAER" sheetId="1" r:id="rId10"/>
    <sheet name="ACTUA 321B" sheetId="7" r:id="rId11"/>
    <sheet name="ACTUA 422D" sheetId="8" r:id="rId12"/>
    <sheet name="ACTUA 541A" sheetId="9" r:id="rId13"/>
    <sheet name="SECCION 1ª" sheetId="2" r:id="rId14"/>
    <sheet name="GRAFICO GASTOS" sheetId="3" r:id="rId15"/>
    <sheet name="GRAFICO GASTOS 3 AÑOS" sheetId="4" r:id="rId16"/>
    <sheet name="Comparativa Subprograma" sheetId="10" r:id="rId17"/>
    <sheet name="CREDITOS DISTRIBUIBLES" sheetId="11" r:id="rId18"/>
    <sheet name="Sección 2ª" sheetId="12" r:id="rId19"/>
    <sheet name="Sección 3ª" sheetId="13" r:id="rId20"/>
    <sheet name="Sec 3ªActvidad Academica " sheetId="14" r:id="rId21"/>
    <sheet name="Sec 3ª Mantenimiento" sheetId="15" r:id="rId22"/>
    <sheet name="Superficie ponderada" sheetId="16" r:id="rId23"/>
    <sheet name="PRESTAMOS" sheetId="17" r:id="rId24"/>
    <sheet name="RESUMEN CAP 1" sheetId="26" r:id="rId25"/>
    <sheet name="Docente Funcionario" sheetId="25" r:id="rId26"/>
    <sheet name="Docente contratado" sheetId="27" r:id="rId27"/>
    <sheet name="Cargos" sheetId="28" r:id="rId28"/>
    <sheet name="PAS FUNCIONARIO BASICAS" sheetId="29" r:id="rId29"/>
    <sheet name="PAS FuncComplem " sheetId="30" r:id="rId30"/>
    <sheet name="PAS LABORAL" sheetId="31" r:id="rId31"/>
    <sheet name="Seguridad Social" sheetId="32" r:id="rId32"/>
    <sheet name="Analisis GENERO Antiguedad" sheetId="33" r:id="rId33"/>
    <sheet name="Analisis GENERO diez años" sheetId="34" r:id="rId34"/>
    <sheet name="Analisis GENERO Cuerpos" sheetId="35" r:id="rId35"/>
    <sheet name="RESUMEN GASTOS CEUTA Y MELILLA" sheetId="36" r:id="rId36"/>
    <sheet name="CONSEJO SOCIAL INGRESOS" sheetId="37" r:id="rId37"/>
    <sheet name="GASTOS CONSEJO SOCIAL" sheetId="38" r:id="rId38"/>
  </sheets>
  <externalReferences>
    <externalReference r:id="rId39"/>
    <externalReference r:id="rId40"/>
    <externalReference r:id="rId41"/>
    <externalReference r:id="rId42"/>
    <externalReference r:id="rId43"/>
  </externalReferences>
  <calcPr calcId="145621"/>
</workbook>
</file>

<file path=xl/calcChain.xml><?xml version="1.0" encoding="utf-8"?>
<calcChain xmlns="http://schemas.openxmlformats.org/spreadsheetml/2006/main">
  <c r="D36" i="38" l="1"/>
  <c r="C35" i="38"/>
  <c r="C36" i="38" s="1"/>
  <c r="B35" i="38"/>
  <c r="B36" i="38" s="1"/>
  <c r="B33" i="38"/>
  <c r="B40" i="38" s="1"/>
  <c r="D32" i="38"/>
  <c r="D33" i="38" s="1"/>
  <c r="D40" i="38" s="1"/>
  <c r="C32" i="38"/>
  <c r="C33" i="38" s="1"/>
  <c r="C40" i="38" s="1"/>
  <c r="D30" i="38"/>
  <c r="B30" i="38"/>
  <c r="C29" i="38"/>
  <c r="C27" i="38"/>
  <c r="C30" i="38" s="1"/>
  <c r="D25" i="38"/>
  <c r="D37" i="38" s="1"/>
  <c r="C25" i="38"/>
  <c r="C37" i="38" s="1"/>
  <c r="B25" i="38"/>
  <c r="B37" i="38" s="1"/>
  <c r="D17" i="38"/>
  <c r="B17" i="38"/>
  <c r="C16" i="38"/>
  <c r="C17" i="38" s="1"/>
  <c r="D13" i="38"/>
  <c r="C13" i="38"/>
  <c r="B13" i="38"/>
  <c r="D7" i="38"/>
  <c r="D18" i="38" s="1"/>
  <c r="C7" i="38"/>
  <c r="C18" i="38" s="1"/>
  <c r="B7" i="38"/>
  <c r="B18" i="38" s="1"/>
  <c r="D15" i="37"/>
  <c r="E14" i="37" s="1"/>
  <c r="F13" i="37" s="1"/>
  <c r="F17" i="37" s="1"/>
  <c r="C24" i="36"/>
  <c r="B24" i="36"/>
  <c r="D24" i="36" s="1"/>
  <c r="D23" i="36"/>
  <c r="C22" i="36"/>
  <c r="B22" i="36"/>
  <c r="D22" i="36" s="1"/>
  <c r="C21" i="36"/>
  <c r="D21" i="36" s="1"/>
  <c r="C20" i="36"/>
  <c r="B20" i="36"/>
  <c r="D20" i="36" s="1"/>
  <c r="C19" i="36"/>
  <c r="D19" i="36" s="1"/>
  <c r="C18" i="36"/>
  <c r="D18" i="36" s="1"/>
  <c r="C17" i="36"/>
  <c r="D17" i="36" s="1"/>
  <c r="B16" i="36"/>
  <c r="D16" i="36" s="1"/>
  <c r="C15" i="36"/>
  <c r="C25" i="36" s="1"/>
  <c r="B15" i="36"/>
  <c r="D15" i="36" s="1"/>
  <c r="D25" i="36" s="1"/>
  <c r="C11" i="36"/>
  <c r="B11" i="36"/>
  <c r="D11" i="36" s="1"/>
  <c r="C10" i="36"/>
  <c r="B10" i="36"/>
  <c r="D10" i="36" s="1"/>
  <c r="C9" i="36"/>
  <c r="B9" i="36"/>
  <c r="D9" i="36" s="1"/>
  <c r="C8" i="36"/>
  <c r="B8" i="36"/>
  <c r="D8" i="36" s="1"/>
  <c r="C7" i="36"/>
  <c r="B7" i="36"/>
  <c r="D7" i="36" s="1"/>
  <c r="C6" i="36"/>
  <c r="C13" i="36" s="1"/>
  <c r="C26" i="36" s="1"/>
  <c r="B6" i="36"/>
  <c r="B13" i="36" s="1"/>
  <c r="B42" i="38" l="1"/>
  <c r="B39" i="38"/>
  <c r="D42" i="38"/>
  <c r="D39" i="38"/>
  <c r="C42" i="38"/>
  <c r="C39" i="38"/>
  <c r="D6" i="36"/>
  <c r="D13" i="36" s="1"/>
  <c r="D26" i="36" s="1"/>
  <c r="B25" i="36"/>
  <c r="B26" i="36" s="1"/>
  <c r="D53" i="35" l="1"/>
  <c r="D52" i="35"/>
  <c r="D54" i="35" s="1"/>
  <c r="E50" i="35"/>
  <c r="E48" i="35"/>
  <c r="L39" i="35" s="1"/>
  <c r="E46" i="35"/>
  <c r="E44" i="35"/>
  <c r="L35" i="35" s="1"/>
  <c r="L42" i="35"/>
  <c r="E42" i="35"/>
  <c r="F45" i="35" s="1"/>
  <c r="L41" i="35"/>
  <c r="L40" i="35"/>
  <c r="L38" i="35"/>
  <c r="D38" i="35"/>
  <c r="L37" i="35"/>
  <c r="D37" i="35"/>
  <c r="L36" i="35"/>
  <c r="D36" i="35"/>
  <c r="M35" i="35"/>
  <c r="E35" i="35"/>
  <c r="L34" i="35"/>
  <c r="L33" i="35"/>
  <c r="E33" i="35"/>
  <c r="E31" i="35"/>
  <c r="E29" i="35"/>
  <c r="L23" i="35" s="1"/>
  <c r="D29" i="35"/>
  <c r="L28" i="35"/>
  <c r="L27" i="35"/>
  <c r="E27" i="35"/>
  <c r="D26" i="35"/>
  <c r="D40" i="35" s="1"/>
  <c r="D25" i="35"/>
  <c r="D23" i="35"/>
  <c r="L22" i="35"/>
  <c r="D22" i="35"/>
  <c r="L21" i="35"/>
  <c r="E20" i="35"/>
  <c r="L17" i="35" s="1"/>
  <c r="L18" i="35"/>
  <c r="E18" i="35"/>
  <c r="L16" i="35"/>
  <c r="E16" i="35"/>
  <c r="L15" i="35"/>
  <c r="L14" i="35"/>
  <c r="E14" i="35"/>
  <c r="L12" i="35" s="1"/>
  <c r="L13" i="35"/>
  <c r="L11" i="35"/>
  <c r="D10" i="35"/>
  <c r="D9" i="35"/>
  <c r="D8" i="35"/>
  <c r="E7" i="35"/>
  <c r="L8" i="35" s="1"/>
  <c r="D7" i="35"/>
  <c r="D6" i="35"/>
  <c r="E5" i="35"/>
  <c r="D5" i="35"/>
  <c r="D4" i="35"/>
  <c r="D12" i="35" s="1"/>
  <c r="D3" i="35"/>
  <c r="K81" i="22"/>
  <c r="G80" i="22"/>
  <c r="K80" i="22" s="1"/>
  <c r="K79" i="22"/>
  <c r="J78" i="22"/>
  <c r="F78" i="22"/>
  <c r="K78" i="22" s="1"/>
  <c r="K77" i="22" s="1"/>
  <c r="K76" i="22" s="1"/>
  <c r="J77" i="22"/>
  <c r="J76" i="22" s="1"/>
  <c r="K75" i="22"/>
  <c r="F74" i="22"/>
  <c r="K74" i="22" s="1"/>
  <c r="K73" i="22"/>
  <c r="G72" i="22"/>
  <c r="K72" i="22" s="1"/>
  <c r="K71" i="22" s="1"/>
  <c r="J71" i="22"/>
  <c r="K70" i="22"/>
  <c r="K69" i="22"/>
  <c r="K68" i="22"/>
  <c r="J67" i="22"/>
  <c r="G67" i="22"/>
  <c r="J66" i="22"/>
  <c r="J65" i="22"/>
  <c r="G64" i="22"/>
  <c r="J64" i="22" s="1"/>
  <c r="J63" i="22" s="1"/>
  <c r="K62" i="22"/>
  <c r="G61" i="22"/>
  <c r="K61" i="22" s="1"/>
  <c r="G58" i="22"/>
  <c r="K58" i="22" s="1"/>
  <c r="J57" i="22"/>
  <c r="F56" i="22"/>
  <c r="K56" i="22" s="1"/>
  <c r="K55" i="22" s="1"/>
  <c r="J55" i="22"/>
  <c r="K54" i="22"/>
  <c r="F53" i="22"/>
  <c r="K53" i="22" s="1"/>
  <c r="K52" i="22"/>
  <c r="K51" i="22"/>
  <c r="K50" i="22"/>
  <c r="K49" i="22"/>
  <c r="K48" i="22"/>
  <c r="K47" i="22"/>
  <c r="K46" i="22"/>
  <c r="J45" i="22"/>
  <c r="F44" i="22"/>
  <c r="K44" i="22" s="1"/>
  <c r="F42" i="22"/>
  <c r="J42" i="22" s="1"/>
  <c r="F41" i="22"/>
  <c r="J41" i="22" s="1"/>
  <c r="F40" i="22"/>
  <c r="J40" i="22" s="1"/>
  <c r="F39" i="22"/>
  <c r="K39" i="22" s="1"/>
  <c r="F38" i="22"/>
  <c r="K38" i="22" s="1"/>
  <c r="J37" i="22"/>
  <c r="F37" i="22"/>
  <c r="K34" i="22"/>
  <c r="K33" i="22"/>
  <c r="K32" i="22" s="1"/>
  <c r="J32" i="22"/>
  <c r="G32" i="22"/>
  <c r="K31" i="22"/>
  <c r="K30" i="22"/>
  <c r="J29" i="22"/>
  <c r="J28" i="22" s="1"/>
  <c r="G29" i="22"/>
  <c r="H28" i="22" s="1"/>
  <c r="K27" i="22"/>
  <c r="K25" i="22" s="1"/>
  <c r="J25" i="22"/>
  <c r="G25" i="22"/>
  <c r="K24" i="22"/>
  <c r="F23" i="22"/>
  <c r="K23" i="22" s="1"/>
  <c r="K22" i="22"/>
  <c r="K21" i="22"/>
  <c r="K20" i="22"/>
  <c r="K19" i="22"/>
  <c r="K18" i="22"/>
  <c r="K17" i="22"/>
  <c r="J16" i="22"/>
  <c r="J15" i="22" s="1"/>
  <c r="K14" i="22"/>
  <c r="K13" i="22" s="1"/>
  <c r="J13" i="22"/>
  <c r="G13" i="22"/>
  <c r="F12" i="22"/>
  <c r="K12" i="22" s="1"/>
  <c r="F11" i="22"/>
  <c r="K11" i="22" s="1"/>
  <c r="J10" i="22"/>
  <c r="J9" i="22" s="1"/>
  <c r="J8" i="22" s="1"/>
  <c r="F10" i="22"/>
  <c r="K63" i="19"/>
  <c r="J62" i="19"/>
  <c r="K61" i="19"/>
  <c r="K60" i="19" s="1"/>
  <c r="J61" i="19"/>
  <c r="G61" i="19"/>
  <c r="H60" i="19" s="1"/>
  <c r="J60" i="19"/>
  <c r="J59" i="19"/>
  <c r="J58" i="19"/>
  <c r="J57" i="19"/>
  <c r="G57" i="19"/>
  <c r="K56" i="19"/>
  <c r="G55" i="19"/>
  <c r="K55" i="19" s="1"/>
  <c r="K54" i="19" s="1"/>
  <c r="J54" i="19"/>
  <c r="K53" i="19"/>
  <c r="G52" i="19"/>
  <c r="K52" i="19" s="1"/>
  <c r="K51" i="19"/>
  <c r="K50" i="19"/>
  <c r="G50" i="19"/>
  <c r="K48" i="19"/>
  <c r="F48" i="19"/>
  <c r="K47" i="19"/>
  <c r="G46" i="19"/>
  <c r="K46" i="19" s="1"/>
  <c r="K45" i="19"/>
  <c r="K44" i="19"/>
  <c r="G44" i="19"/>
  <c r="K43" i="19"/>
  <c r="K42" i="19"/>
  <c r="K41" i="19"/>
  <c r="K39" i="19" s="1"/>
  <c r="K40" i="19"/>
  <c r="J40" i="19"/>
  <c r="J39" i="19" s="1"/>
  <c r="G39" i="19"/>
  <c r="K38" i="19"/>
  <c r="K37" i="19"/>
  <c r="J36" i="19"/>
  <c r="G36" i="19"/>
  <c r="K36" i="19" s="1"/>
  <c r="J35" i="19"/>
  <c r="K34" i="19"/>
  <c r="K33" i="19" s="1"/>
  <c r="J34" i="19"/>
  <c r="J33" i="19"/>
  <c r="G33" i="19"/>
  <c r="F32" i="19"/>
  <c r="K32" i="19" s="1"/>
  <c r="K31" i="19"/>
  <c r="K30" i="19"/>
  <c r="J29" i="19"/>
  <c r="K28" i="19"/>
  <c r="K27" i="19"/>
  <c r="K26" i="19"/>
  <c r="J26" i="19" s="1"/>
  <c r="J23" i="19" s="1"/>
  <c r="J22" i="19" s="1"/>
  <c r="K24" i="19"/>
  <c r="F24" i="19"/>
  <c r="G23" i="19"/>
  <c r="H22" i="19" s="1"/>
  <c r="J21" i="19"/>
  <c r="J20" i="19"/>
  <c r="J19" i="19"/>
  <c r="J18" i="19"/>
  <c r="J17" i="19"/>
  <c r="J16" i="19"/>
  <c r="J15" i="19"/>
  <c r="F15" i="19"/>
  <c r="J14" i="19"/>
  <c r="F13" i="19"/>
  <c r="J13" i="19" s="1"/>
  <c r="G12" i="19"/>
  <c r="J12" i="19" s="1"/>
  <c r="F10" i="19"/>
  <c r="J10" i="19" s="1"/>
  <c r="G9" i="19"/>
  <c r="J9" i="19" s="1"/>
  <c r="H8" i="19"/>
  <c r="J8" i="19" s="1"/>
  <c r="G42" i="18"/>
  <c r="D42" i="18"/>
  <c r="G41" i="18"/>
  <c r="F41" i="18"/>
  <c r="G40" i="18"/>
  <c r="F40" i="18"/>
  <c r="F38" i="18" s="1"/>
  <c r="F47" i="18" s="1"/>
  <c r="D40" i="18"/>
  <c r="G39" i="18"/>
  <c r="F39" i="18"/>
  <c r="D39" i="18"/>
  <c r="G37" i="18"/>
  <c r="F37" i="18"/>
  <c r="D37" i="18"/>
  <c r="G36" i="18"/>
  <c r="F36" i="18"/>
  <c r="D36" i="18"/>
  <c r="G35" i="18"/>
  <c r="F35" i="18"/>
  <c r="D35" i="18"/>
  <c r="G34" i="18"/>
  <c r="F34" i="18"/>
  <c r="D34" i="18"/>
  <c r="G33" i="18"/>
  <c r="F33" i="18"/>
  <c r="D33" i="18"/>
  <c r="G32" i="18"/>
  <c r="F32" i="18"/>
  <c r="D32" i="18"/>
  <c r="G31" i="18"/>
  <c r="F31" i="18"/>
  <c r="D31" i="18"/>
  <c r="E29" i="18" s="1"/>
  <c r="G30" i="18"/>
  <c r="F30" i="18"/>
  <c r="F29" i="18" s="1"/>
  <c r="D30" i="18"/>
  <c r="G29" i="18"/>
  <c r="G28" i="18"/>
  <c r="F28" i="18"/>
  <c r="D28" i="18"/>
  <c r="G27" i="18"/>
  <c r="F27" i="18"/>
  <c r="D27" i="18"/>
  <c r="G26" i="18"/>
  <c r="F26" i="18"/>
  <c r="F24" i="18" s="1"/>
  <c r="D26" i="18"/>
  <c r="G25" i="18"/>
  <c r="F25" i="18"/>
  <c r="D25" i="18"/>
  <c r="G23" i="18"/>
  <c r="F23" i="18"/>
  <c r="D23" i="18"/>
  <c r="G22" i="18"/>
  <c r="F22" i="18"/>
  <c r="D22" i="18"/>
  <c r="G21" i="18"/>
  <c r="F21" i="18"/>
  <c r="D21" i="18"/>
  <c r="G20" i="18"/>
  <c r="F20" i="18"/>
  <c r="D20" i="18"/>
  <c r="G19" i="18"/>
  <c r="F19" i="18"/>
  <c r="D19" i="18"/>
  <c r="G18" i="18"/>
  <c r="D18" i="18"/>
  <c r="G17" i="18"/>
  <c r="F17" i="18"/>
  <c r="D17" i="18"/>
  <c r="G16" i="18"/>
  <c r="F16" i="18"/>
  <c r="D16" i="18"/>
  <c r="G15" i="18"/>
  <c r="F15" i="18"/>
  <c r="D15" i="18"/>
  <c r="E14" i="18"/>
  <c r="G13" i="18"/>
  <c r="F13" i="18"/>
  <c r="D13" i="18"/>
  <c r="G12" i="18"/>
  <c r="F12" i="18"/>
  <c r="D12" i="18"/>
  <c r="G11" i="18"/>
  <c r="F11" i="18"/>
  <c r="D11" i="18"/>
  <c r="G10" i="18"/>
  <c r="F10" i="18"/>
  <c r="D10" i="18"/>
  <c r="G9" i="18"/>
  <c r="F9" i="18"/>
  <c r="D9" i="18"/>
  <c r="G8" i="18"/>
  <c r="G7" i="18" s="1"/>
  <c r="F8" i="18"/>
  <c r="D8" i="18"/>
  <c r="E7" i="18" s="1"/>
  <c r="H128" i="17"/>
  <c r="H18" i="17"/>
  <c r="G18" i="17"/>
  <c r="F18" i="17"/>
  <c r="C18" i="17"/>
  <c r="I32" i="16"/>
  <c r="G32" i="16"/>
  <c r="E32" i="16"/>
  <c r="C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E86" i="11"/>
  <c r="E85" i="11"/>
  <c r="G79" i="11"/>
  <c r="G77" i="11"/>
  <c r="G76" i="11"/>
  <c r="G75" i="11"/>
  <c r="G74" i="11"/>
  <c r="E84" i="11" s="1"/>
  <c r="E88" i="11" s="1"/>
  <c r="E17" i="11"/>
  <c r="G8" i="9"/>
  <c r="F8" i="9"/>
  <c r="H7" i="9"/>
  <c r="H9" i="9" s="1"/>
  <c r="F7" i="9"/>
  <c r="F9" i="9" s="1"/>
  <c r="H20" i="8"/>
  <c r="G20" i="8"/>
  <c r="F20" i="8"/>
  <c r="F19" i="8"/>
  <c r="F18" i="8"/>
  <c r="H16" i="8"/>
  <c r="F15" i="8"/>
  <c r="G18" i="8"/>
  <c r="H17" i="8"/>
  <c r="H13" i="8"/>
  <c r="G14" i="7"/>
  <c r="G13" i="7"/>
  <c r="F13" i="7"/>
  <c r="F12" i="7"/>
  <c r="G10" i="7"/>
  <c r="H8" i="7"/>
  <c r="G8" i="7"/>
  <c r="G16" i="7" s="1"/>
  <c r="F8" i="7"/>
  <c r="F7" i="7"/>
  <c r="H13" i="7"/>
  <c r="E34" i="6"/>
  <c r="E30" i="6"/>
  <c r="G30" i="6" s="1"/>
  <c r="E29" i="6"/>
  <c r="G29" i="6" s="1"/>
  <c r="E28" i="6"/>
  <c r="E27" i="6"/>
  <c r="E22" i="6"/>
  <c r="G22" i="6" s="1"/>
  <c r="E18" i="6"/>
  <c r="E19" i="6" s="1"/>
  <c r="G19" i="6" s="1"/>
  <c r="E15" i="6"/>
  <c r="G15" i="6" s="1"/>
  <c r="E14" i="6"/>
  <c r="G14" i="6" s="1"/>
  <c r="E13" i="6"/>
  <c r="G13" i="6" s="1"/>
  <c r="E9" i="6"/>
  <c r="G9" i="6" s="1"/>
  <c r="E8" i="6"/>
  <c r="G8" i="6" s="1"/>
  <c r="E7" i="6"/>
  <c r="G7" i="6" s="1"/>
  <c r="E6" i="6"/>
  <c r="G6" i="6" s="1"/>
  <c r="E5" i="6"/>
  <c r="G5" i="6" s="1"/>
  <c r="E4" i="6"/>
  <c r="D11" i="3"/>
  <c r="G986" i="3"/>
  <c r="G170" i="3"/>
  <c r="E10" i="3"/>
  <c r="E9" i="3"/>
  <c r="E8" i="3"/>
  <c r="E7" i="3"/>
  <c r="E6" i="3"/>
  <c r="E5" i="3"/>
  <c r="E4" i="3"/>
  <c r="E3" i="3"/>
  <c r="G80" i="11" l="1"/>
  <c r="G14" i="18"/>
  <c r="E38" i="18"/>
  <c r="I38" i="18" s="1"/>
  <c r="G38" i="18"/>
  <c r="G47" i="18" s="1"/>
  <c r="E3" i="35"/>
  <c r="L4" i="35"/>
  <c r="L5" i="35"/>
  <c r="L6" i="35"/>
  <c r="L7" i="35"/>
  <c r="E9" i="35"/>
  <c r="L10" i="35" s="1"/>
  <c r="D11" i="35"/>
  <c r="F17" i="35"/>
  <c r="L24" i="35"/>
  <c r="D39" i="35"/>
  <c r="E25" i="35"/>
  <c r="M41" i="35"/>
  <c r="M39" i="35"/>
  <c r="M38" i="35"/>
  <c r="M42" i="35"/>
  <c r="M40" i="35"/>
  <c r="M37" i="35"/>
  <c r="M36" i="35"/>
  <c r="M34" i="35"/>
  <c r="M33" i="35"/>
  <c r="L48" i="35"/>
  <c r="L30" i="35"/>
  <c r="L29" i="35"/>
  <c r="E37" i="35"/>
  <c r="L31" i="35" s="1"/>
  <c r="D24" i="35"/>
  <c r="L32" i="35"/>
  <c r="L47" i="35"/>
  <c r="L51" i="35"/>
  <c r="L52" i="35"/>
  <c r="K10" i="22"/>
  <c r="K29" i="22"/>
  <c r="K28" i="22" s="1"/>
  <c r="J36" i="22"/>
  <c r="J35" i="22" s="1"/>
  <c r="K16" i="22"/>
  <c r="K15" i="22" s="1"/>
  <c r="K45" i="22"/>
  <c r="H57" i="22"/>
  <c r="K57" i="22"/>
  <c r="G9" i="22"/>
  <c r="H8" i="22" s="1"/>
  <c r="J7" i="22"/>
  <c r="G16" i="22"/>
  <c r="H15" i="22" s="1"/>
  <c r="K37" i="22"/>
  <c r="K36" i="22" s="1"/>
  <c r="K35" i="22" s="1"/>
  <c r="G45" i="22"/>
  <c r="H63" i="22"/>
  <c r="K67" i="22"/>
  <c r="K63" i="22" s="1"/>
  <c r="K9" i="22"/>
  <c r="K8" i="22" s="1"/>
  <c r="G36" i="22"/>
  <c r="G55" i="22"/>
  <c r="H71" i="22"/>
  <c r="G77" i="22"/>
  <c r="H76" i="22" s="1"/>
  <c r="K23" i="19"/>
  <c r="K22" i="19" s="1"/>
  <c r="H11" i="19"/>
  <c r="J11" i="19" s="1"/>
  <c r="J7" i="19" s="1"/>
  <c r="H49" i="19"/>
  <c r="K49" i="19" s="1"/>
  <c r="H54" i="19"/>
  <c r="F7" i="18"/>
  <c r="F14" i="18"/>
  <c r="F46" i="18" s="1"/>
  <c r="G24" i="18"/>
  <c r="G43" i="18" s="1"/>
  <c r="F43" i="18"/>
  <c r="I7" i="18"/>
  <c r="I14" i="18"/>
  <c r="E24" i="18"/>
  <c r="I29" i="18"/>
  <c r="E41" i="18"/>
  <c r="E44" i="18"/>
  <c r="G44" i="18"/>
  <c r="G49" i="18" s="1"/>
  <c r="E43" i="18"/>
  <c r="F44" i="18"/>
  <c r="K32" i="16"/>
  <c r="F17" i="11"/>
  <c r="G7" i="9"/>
  <c r="G9" i="9" s="1"/>
  <c r="F11" i="8"/>
  <c r="F12" i="8"/>
  <c r="F14" i="8"/>
  <c r="G14" i="8"/>
  <c r="G15" i="8"/>
  <c r="H15" i="8"/>
  <c r="H21" i="8" s="1"/>
  <c r="F16" i="8"/>
  <c r="G16" i="8"/>
  <c r="H23" i="8"/>
  <c r="F13" i="8"/>
  <c r="G17" i="8"/>
  <c r="F9" i="7"/>
  <c r="F10" i="7"/>
  <c r="F11" i="7"/>
  <c r="F14" i="7"/>
  <c r="H14" i="7"/>
  <c r="H16" i="7" s="1"/>
  <c r="F15" i="7"/>
  <c r="F16" i="7"/>
  <c r="E10" i="6"/>
  <c r="G4" i="6"/>
  <c r="E12" i="6"/>
  <c r="E21" i="6"/>
  <c r="E26" i="6"/>
  <c r="E33" i="6"/>
  <c r="E35" i="6" s="1"/>
  <c r="G35" i="6" s="1"/>
  <c r="E37" i="6"/>
  <c r="E40" i="6"/>
  <c r="E11" i="3"/>
  <c r="F49" i="18" l="1"/>
  <c r="G46" i="18"/>
  <c r="L49" i="35"/>
  <c r="D41" i="35"/>
  <c r="L45" i="35"/>
  <c r="D13" i="35"/>
  <c r="L20" i="35"/>
  <c r="F32" i="35"/>
  <c r="L19" i="35"/>
  <c r="M18" i="35"/>
  <c r="M16" i="35"/>
  <c r="M13" i="35"/>
  <c r="M11" i="35"/>
  <c r="M14" i="35"/>
  <c r="M12" i="35"/>
  <c r="M17" i="35"/>
  <c r="M15" i="35"/>
  <c r="F6" i="35"/>
  <c r="L9" i="35"/>
  <c r="L3" i="35"/>
  <c r="H35" i="22"/>
  <c r="I7" i="22" s="1"/>
  <c r="K7" i="22"/>
  <c r="I7" i="19"/>
  <c r="K7" i="19"/>
  <c r="E49" i="18"/>
  <c r="I43" i="18"/>
  <c r="I44" i="18"/>
  <c r="I24" i="18"/>
  <c r="E46" i="18"/>
  <c r="I41" i="18"/>
  <c r="E47" i="18"/>
  <c r="H80" i="11"/>
  <c r="G17" i="11"/>
  <c r="G22" i="8"/>
  <c r="G23" i="8"/>
  <c r="F17" i="8"/>
  <c r="F23" i="8" s="1"/>
  <c r="E41" i="6"/>
  <c r="G41" i="6" s="1"/>
  <c r="G40" i="6"/>
  <c r="G21" i="6"/>
  <c r="E23" i="6"/>
  <c r="G23" i="6" s="1"/>
  <c r="G12" i="6"/>
  <c r="E16" i="6"/>
  <c r="G16" i="6" s="1"/>
  <c r="E24" i="6"/>
  <c r="G10" i="6"/>
  <c r="E38" i="6"/>
  <c r="G37" i="6"/>
  <c r="E31" i="6"/>
  <c r="G26" i="6"/>
  <c r="G11" i="35" l="1"/>
  <c r="M7" i="35"/>
  <c r="M6" i="35"/>
  <c r="M5" i="35"/>
  <c r="L46" i="35"/>
  <c r="M8" i="35"/>
  <c r="M10" i="35"/>
  <c r="M4" i="35"/>
  <c r="M3" i="35"/>
  <c r="M9" i="35"/>
  <c r="G39" i="35"/>
  <c r="M24" i="35"/>
  <c r="M22" i="35"/>
  <c r="M27" i="35"/>
  <c r="M32" i="35"/>
  <c r="M30" i="35"/>
  <c r="M29" i="35"/>
  <c r="M28" i="35"/>
  <c r="M26" i="35"/>
  <c r="M23" i="35"/>
  <c r="M21" i="35"/>
  <c r="M25" i="35"/>
  <c r="M20" i="35"/>
  <c r="M19" i="35"/>
  <c r="M31" i="35"/>
  <c r="L50" i="35"/>
  <c r="I46" i="18"/>
  <c r="I49" i="18"/>
  <c r="I50" i="18" s="1"/>
  <c r="I47" i="18"/>
  <c r="E42" i="6"/>
  <c r="G42" i="6" s="1"/>
  <c r="G31" i="6"/>
  <c r="E45" i="6"/>
  <c r="G45" i="6" s="1"/>
  <c r="G38" i="6"/>
  <c r="E47" i="6"/>
  <c r="G47" i="6" s="1"/>
  <c r="E44" i="6"/>
  <c r="G44" i="6" s="1"/>
  <c r="G24" i="6"/>
  <c r="M52" i="35" l="1"/>
  <c r="M51" i="35"/>
  <c r="N42" i="35"/>
  <c r="N40" i="35"/>
  <c r="N41" i="35"/>
  <c r="N39" i="35"/>
  <c r="N38" i="35"/>
  <c r="N35" i="35"/>
  <c r="N30" i="35"/>
  <c r="N29" i="35"/>
  <c r="N28" i="35"/>
  <c r="N27" i="35"/>
  <c r="N26" i="35"/>
  <c r="N25" i="35"/>
  <c r="N23" i="35"/>
  <c r="N21" i="35"/>
  <c r="N20" i="35"/>
  <c r="N37" i="35"/>
  <c r="N24" i="35"/>
  <c r="N19" i="35"/>
  <c r="N36" i="35"/>
  <c r="N34" i="35"/>
  <c r="N33" i="35"/>
  <c r="N22" i="35"/>
  <c r="N31" i="35"/>
  <c r="N32" i="35"/>
  <c r="M56" i="35"/>
  <c r="M50" i="35"/>
  <c r="M49" i="35"/>
  <c r="M55" i="35"/>
  <c r="M47" i="35"/>
  <c r="N17" i="35"/>
  <c r="N15" i="35"/>
  <c r="N14" i="35"/>
  <c r="N12" i="35"/>
  <c r="H27" i="35"/>
  <c r="N16" i="35"/>
  <c r="N8" i="35"/>
  <c r="N11" i="35"/>
  <c r="N18" i="35"/>
  <c r="N13" i="35"/>
  <c r="N10" i="35"/>
  <c r="N5" i="35"/>
  <c r="M54" i="35"/>
  <c r="M46" i="35"/>
  <c r="N4" i="35"/>
  <c r="M48" i="35"/>
  <c r="N3" i="35"/>
  <c r="N6" i="35"/>
  <c r="N7" i="35"/>
  <c r="N9" i="35"/>
  <c r="M53" i="35"/>
  <c r="M45" i="35"/>
  <c r="O41" i="35" l="1"/>
  <c r="O39" i="35"/>
  <c r="O38" i="35"/>
  <c r="O42" i="35"/>
  <c r="O40" i="35"/>
  <c r="O37" i="35"/>
  <c r="O36" i="35"/>
  <c r="O34" i="35"/>
  <c r="O33" i="35"/>
  <c r="O24" i="35"/>
  <c r="O22" i="35"/>
  <c r="O18" i="35"/>
  <c r="O16" i="35"/>
  <c r="O13" i="35"/>
  <c r="O11" i="35"/>
  <c r="O35" i="35"/>
  <c r="O32" i="35"/>
  <c r="O30" i="35"/>
  <c r="O29" i="35"/>
  <c r="O28" i="35"/>
  <c r="O26" i="35"/>
  <c r="O23" i="35"/>
  <c r="O14" i="35"/>
  <c r="O6" i="35"/>
  <c r="O5" i="35"/>
  <c r="O27" i="35"/>
  <c r="O25" i="35"/>
  <c r="O20" i="35"/>
  <c r="O17" i="35"/>
  <c r="O15" i="35"/>
  <c r="O21" i="35"/>
  <c r="O12" i="35"/>
  <c r="O7" i="35"/>
  <c r="O19" i="35"/>
  <c r="O31" i="35"/>
  <c r="O8" i="35"/>
  <c r="O4" i="35"/>
  <c r="O3" i="35"/>
  <c r="O9" i="35"/>
  <c r="N50" i="35"/>
  <c r="N56" i="35"/>
  <c r="N46" i="35"/>
  <c r="N54" i="35"/>
  <c r="N58" i="35" s="1"/>
  <c r="O10" i="35"/>
  <c r="N47" i="35"/>
  <c r="N48" i="35"/>
  <c r="N52" i="35"/>
  <c r="N51" i="35"/>
  <c r="N49" i="35"/>
  <c r="N45" i="35"/>
  <c r="N55" i="35"/>
  <c r="N53" i="35"/>
  <c r="N57" i="35" l="1"/>
  <c r="N59" i="35" s="1"/>
</calcChain>
</file>

<file path=xl/comments1.xml><?xml version="1.0" encoding="utf-8"?>
<comments xmlns="http://schemas.openxmlformats.org/spreadsheetml/2006/main">
  <authors>
    <author>usuario</author>
  </authors>
  <commentList>
    <comment ref="K3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Atalaya (Apoyo Ext.Univ): 211.257€
EDITORIAL: 51.604 €
COORDINACION U.: 300.000 EUROARABE, 100,000 VENTANA CIENCIA, 28.000€ UNIDAD IGUALDAD.
MASTERES Y DOCTORADO: 261.500 €
</t>
        </r>
      </text>
    </comment>
  </commentList>
</comments>
</file>

<file path=xl/comments2.xml><?xml version="1.0" encoding="utf-8"?>
<comments xmlns="http://schemas.openxmlformats.org/spreadsheetml/2006/main">
  <authors>
    <author>Univerisidad de Granada</author>
    <author>Servicio de Informática</author>
  </authors>
  <commentList>
    <comment ref="C15" authorId="0">
      <text/>
    </comment>
    <comment ref="D32" authorId="1">
      <text>
        <r>
          <rPr>
            <b/>
            <sz val="8"/>
            <color indexed="81"/>
            <rFont val="Tahoma"/>
            <family val="2"/>
          </rPr>
          <t>Servicio de Informática:</t>
        </r>
        <r>
          <rPr>
            <sz val="8"/>
            <color indexed="81"/>
            <rFont val="Tahoma"/>
            <family val="2"/>
          </rPr>
          <t xml:space="preserve">
Importe correspondiente al 15% de la Actividad Académica presupuesto  2018
 </t>
        </r>
      </text>
    </comment>
  </commentList>
</comments>
</file>

<file path=xl/comments3.xml><?xml version="1.0" encoding="utf-8"?>
<comments xmlns="http://schemas.openxmlformats.org/spreadsheetml/2006/main">
  <authors>
    <author>Servicio de Informática</author>
    <author>mcquiros</author>
  </authors>
  <commentList>
    <comment ref="K19" authorId="0">
      <text>
        <r>
          <rPr>
            <b/>
            <sz val="8"/>
            <color indexed="81"/>
            <rFont val="Tahoma"/>
            <family val="2"/>
          </rPr>
          <t>Servicio de Informática:</t>
        </r>
        <r>
          <rPr>
            <sz val="8"/>
            <color indexed="81"/>
            <rFont val="Tahoma"/>
            <family val="2"/>
          </rPr>
          <t xml:space="preserve">
DATOS APORTADOS POR ELISA</t>
        </r>
      </text>
    </comment>
    <comment ref="G30" authorId="1">
      <text>
        <r>
          <rPr>
            <b/>
            <sz val="10"/>
            <color indexed="81"/>
            <rFont val="Tahoma"/>
            <family val="2"/>
          </rPr>
          <t>mcquiros:</t>
        </r>
        <r>
          <rPr>
            <sz val="10"/>
            <color indexed="81"/>
            <rFont val="Tahoma"/>
            <family val="2"/>
          </rPr>
          <t xml:space="preserve">
NO TIENEN PAGA EXTRAORDINARIA</t>
        </r>
      </text>
    </comment>
    <comment ref="C31" authorId="1">
      <text>
        <r>
          <rPr>
            <b/>
            <sz val="10"/>
            <color indexed="81"/>
            <rFont val="Tahoma"/>
            <family val="2"/>
          </rPr>
          <t>mcquiros:</t>
        </r>
        <r>
          <rPr>
            <sz val="10"/>
            <color indexed="81"/>
            <rFont val="Tahoma"/>
            <family val="2"/>
          </rPr>
          <t xml:space="preserve">
datos aportados por habilitacion
</t>
        </r>
      </text>
    </comment>
    <comment ref="D31" authorId="1">
      <text>
        <r>
          <rPr>
            <b/>
            <sz val="10"/>
            <color indexed="81"/>
            <rFont val="Tahoma"/>
            <family val="2"/>
          </rPr>
          <t>mcquiros:</t>
        </r>
        <r>
          <rPr>
            <sz val="10"/>
            <color indexed="81"/>
            <rFont val="Tahoma"/>
            <family val="2"/>
          </rPr>
          <t xml:space="preserve">
datos aportados por habilitacion</t>
        </r>
      </text>
    </comment>
    <comment ref="E31" authorId="1">
      <text>
        <r>
          <rPr>
            <b/>
            <sz val="10"/>
            <color indexed="81"/>
            <rFont val="Tahoma"/>
            <family val="2"/>
          </rPr>
          <t>mcquiros:</t>
        </r>
        <r>
          <rPr>
            <sz val="10"/>
            <color indexed="81"/>
            <rFont val="Tahoma"/>
            <family val="2"/>
          </rPr>
          <t xml:space="preserve">
datos aportados por habilitacion</t>
        </r>
      </text>
    </comment>
    <comment ref="C32" authorId="1">
      <text>
        <r>
          <rPr>
            <b/>
            <sz val="10"/>
            <color indexed="81"/>
            <rFont val="Tahoma"/>
            <family val="2"/>
          </rPr>
          <t>mcquiros:</t>
        </r>
        <r>
          <rPr>
            <sz val="10"/>
            <color indexed="81"/>
            <rFont val="Tahoma"/>
            <family val="2"/>
          </rPr>
          <t xml:space="preserve">
datos aportados po habilitacion</t>
        </r>
      </text>
    </comment>
    <comment ref="D32" authorId="1">
      <text>
        <r>
          <rPr>
            <b/>
            <sz val="10"/>
            <color indexed="81"/>
            <rFont val="Tahoma"/>
            <family val="2"/>
          </rPr>
          <t>mcquiros:</t>
        </r>
        <r>
          <rPr>
            <sz val="10"/>
            <color indexed="81"/>
            <rFont val="Tahoma"/>
            <family val="2"/>
          </rPr>
          <t xml:space="preserve">
complemento por categoria</t>
        </r>
      </text>
    </comment>
    <comment ref="E32" authorId="1">
      <text>
        <r>
          <rPr>
            <b/>
            <sz val="10"/>
            <color indexed="81"/>
            <rFont val="Tahoma"/>
            <family val="2"/>
          </rPr>
          <t>mcquiros:</t>
        </r>
        <r>
          <rPr>
            <sz val="10"/>
            <color indexed="81"/>
            <rFont val="Tahoma"/>
            <family val="2"/>
          </rPr>
          <t xml:space="preserve">
CPNA personal laboral</t>
        </r>
      </text>
    </comment>
    <comment ref="C33" authorId="1">
      <text>
        <r>
          <rPr>
            <b/>
            <sz val="10"/>
            <color indexed="81"/>
            <rFont val="Tahoma"/>
            <family val="2"/>
          </rPr>
          <t>mcquiros:</t>
        </r>
        <r>
          <rPr>
            <sz val="10"/>
            <color indexed="81"/>
            <rFont val="Tahoma"/>
            <family val="2"/>
          </rPr>
          <t xml:space="preserve">
datos aportados por habilitacion</t>
        </r>
      </text>
    </comment>
    <comment ref="D33" authorId="1">
      <text>
        <r>
          <rPr>
            <b/>
            <sz val="10"/>
            <color indexed="81"/>
            <rFont val="Tahoma"/>
            <family val="2"/>
          </rPr>
          <t>mcquiros:</t>
        </r>
        <r>
          <rPr>
            <sz val="10"/>
            <color indexed="81"/>
            <rFont val="Tahoma"/>
            <family val="2"/>
          </rPr>
          <t xml:space="preserve">
datos aportados por habilitacion</t>
        </r>
      </text>
    </comment>
  </commentList>
</comments>
</file>

<file path=xl/sharedStrings.xml><?xml version="1.0" encoding="utf-8"?>
<sst xmlns="http://schemas.openxmlformats.org/spreadsheetml/2006/main" count="3077" uniqueCount="1275">
  <si>
    <t>CRÉDITOS DISTRIBUIBLES A CENTROS EN 2020</t>
  </si>
  <si>
    <t>A DEDUCIR (Conceptos autofinanciados)</t>
  </si>
  <si>
    <t>%</t>
  </si>
  <si>
    <t xml:space="preserve">Venta e intercambio de Publicaciones. Editorial </t>
  </si>
  <si>
    <t>Comedor Universitario</t>
  </si>
  <si>
    <t>Alojamiento Residencias Universitarias</t>
  </si>
  <si>
    <t>Concesiones administrativas cesión de espacios</t>
  </si>
  <si>
    <t>Ingresos diversos</t>
  </si>
  <si>
    <t>Cursos Casa de Porras</t>
  </si>
  <si>
    <t>Cursos propios Escuela de Posgrado</t>
  </si>
  <si>
    <t>Centro de Actividades Deportivas</t>
  </si>
  <si>
    <t>Precios públicos Centro Instrumentación Científica</t>
  </si>
  <si>
    <t>Precios públicos Centro Mediterráneo</t>
  </si>
  <si>
    <t>Extensión Universitaria. Convenios y ayudas Unidad Cultura Científica</t>
  </si>
  <si>
    <t>Extensión Universitaria. Orquesta Ugr.</t>
  </si>
  <si>
    <t>Centro Mediterráneo</t>
  </si>
  <si>
    <t>Centro de Documentación Europea</t>
  </si>
  <si>
    <t>Canon CETIC y CTT y patentes</t>
  </si>
  <si>
    <t>Máster CEUTA</t>
  </si>
  <si>
    <t>Máster MELILLA</t>
  </si>
  <si>
    <t>Aula Permanente de Formación Abierta</t>
  </si>
  <si>
    <t>Centro de Empleo y Prácticas</t>
  </si>
  <si>
    <t>TOTAL CONCEPTOS AUTOFINANCIADOS</t>
  </si>
  <si>
    <t>A DETRAER:</t>
  </si>
  <si>
    <t>2020</t>
  </si>
  <si>
    <t>Mantenimiento. Unidad Técnica</t>
  </si>
  <si>
    <t>Unidad Técnica. Canon CETIC</t>
  </si>
  <si>
    <t>Comedores Universitarios</t>
  </si>
  <si>
    <t>Dietas Pruebas de Acceso</t>
  </si>
  <si>
    <t>Dietas Órganos Colegiados</t>
  </si>
  <si>
    <t>Mantenimiento de equipos informáticos</t>
  </si>
  <si>
    <t>Actuaciones Tarjeta Universitaria</t>
  </si>
  <si>
    <t>Actuaciones en salud, prevención de riesgos laborales, protección radiológica y calidad ambiental</t>
  </si>
  <si>
    <t>Otras prácticas</t>
  </si>
  <si>
    <t>Prácticas de odontología</t>
  </si>
  <si>
    <t>Primas de seguros</t>
  </si>
  <si>
    <t>Apoyo a enseñanzas prácticas</t>
  </si>
  <si>
    <t>Dietas tesis doctorales</t>
  </si>
  <si>
    <t xml:space="preserve">Tribunales oposiciones cuerpos docentes </t>
  </si>
  <si>
    <t>Seguimiento y mejora de las titulaciones</t>
  </si>
  <si>
    <t>Formación del PAS</t>
  </si>
  <si>
    <t>Vestuario personal laboral fijo y sustituciones</t>
  </si>
  <si>
    <t>Emprendimiento</t>
  </si>
  <si>
    <t>TOTAL CONCEPTOS A DETRAER</t>
  </si>
  <si>
    <t>A DISTRIBUIR EN 2020</t>
  </si>
  <si>
    <t>SECCIÓN 1ª.- VICERRECTORADOS, CENTROS Y UNIDADES</t>
  </si>
  <si>
    <t>Orgánica</t>
  </si>
  <si>
    <t>CENTRO</t>
  </si>
  <si>
    <t>Vicerrectorado de Docencia</t>
  </si>
  <si>
    <t>Másteres Universitarios</t>
  </si>
  <si>
    <t>3045010x00</t>
  </si>
  <si>
    <t>Escuelas de Doctorado</t>
  </si>
  <si>
    <t>Escuela Internacional de Posgrado</t>
  </si>
  <si>
    <t>Vicerrectorado Investigación y Transferencia</t>
  </si>
  <si>
    <t>Biblioteca Universitaria</t>
  </si>
  <si>
    <t>Biblioteca de Medicina y Ciencias de la Salud (mantenimiento)</t>
  </si>
  <si>
    <t>30BD373801</t>
  </si>
  <si>
    <t>IFMIF DONES</t>
  </si>
  <si>
    <t>Centro de Instrumentación Científica</t>
  </si>
  <si>
    <t>Oficina de Transferencia de Resultados de Investigación</t>
  </si>
  <si>
    <t>Comisión Mixta Universidad-MADOC</t>
  </si>
  <si>
    <t>Oficina de Proyectos Internacionales</t>
  </si>
  <si>
    <t>Editorial Universidad de Granada</t>
  </si>
  <si>
    <t>Centro de Documentación Científica</t>
  </si>
  <si>
    <t>Edificio Centro de Investigación Biomédica</t>
  </si>
  <si>
    <t>Centro de Investigación CITIC</t>
  </si>
  <si>
    <t>Centro de Investigación Mente, Cerebro y Comportamiento CIMCYC</t>
  </si>
  <si>
    <t>Varios</t>
  </si>
  <si>
    <t>Institutos Universitarios (17)</t>
  </si>
  <si>
    <t>Institutos Universitarios Contratos Programa y Fondo de Apoyo</t>
  </si>
  <si>
    <t>Vicerrectorado de Internacionalización</t>
  </si>
  <si>
    <t>Oficina de Relaciones Internacionales</t>
  </si>
  <si>
    <t>Vicerrectorado de Internacionalización: Promoción lingüística</t>
  </si>
  <si>
    <t>Vicerrectorado de Internacionalización: Cuotas organismos internacionales</t>
  </si>
  <si>
    <t>Plan propio de cooperación al desarrollo</t>
  </si>
  <si>
    <t>Vicerrectorado de Estudiantes y Empleabilidad. Gestión y actuaciones.</t>
  </si>
  <si>
    <t>Vicerrectorado de Estudiantes y Empleabilidad. Gestión del credibus.</t>
  </si>
  <si>
    <t>Coordinación Acceso</t>
  </si>
  <si>
    <t>Delegación Ayudas a Asociaciones</t>
  </si>
  <si>
    <t xml:space="preserve">Delegación de Estudiantes </t>
  </si>
  <si>
    <t>Nuevo</t>
  </si>
  <si>
    <t>Casa del Estudiante.</t>
  </si>
  <si>
    <t>Unidad de Orientación</t>
  </si>
  <si>
    <t>Servicio de Alumnos</t>
  </si>
  <si>
    <t>Colegio Mayor Isabel La Católica</t>
  </si>
  <si>
    <t>Vicerrectorado de Personal Docente e Investigador</t>
  </si>
  <si>
    <t>Vicerrectorado de Extensión Universitaria</t>
  </si>
  <si>
    <t>Recursos Extensión Universitaria</t>
  </si>
  <si>
    <t>Patrimonio Mueble</t>
  </si>
  <si>
    <t>Cultura Contemporánea</t>
  </si>
  <si>
    <t>Unidad de Cultura Científica</t>
  </si>
  <si>
    <t>Jardines Botánicos</t>
  </si>
  <si>
    <t>Herbario Universitario</t>
  </si>
  <si>
    <t>Orquesta de Cámara de la UGR</t>
  </si>
  <si>
    <t>Casa de Porras (mantenimiento del edificio)</t>
  </si>
  <si>
    <t>Vicerrectorado de Responsabilidad Social, Igualdad e Inclusión.</t>
  </si>
  <si>
    <t>Servicios de Salud, Prevención de Riesgos Laborales y Protección Radiológica.</t>
  </si>
  <si>
    <t>Campus saludable</t>
  </si>
  <si>
    <t>Sostenibilidad</t>
  </si>
  <si>
    <t>Inclusión y Diversidad: Convenios con Asociaciones</t>
  </si>
  <si>
    <t>Inclusión y Diversidad: Transporte adaptado e Interpretación lenguaje signos</t>
  </si>
  <si>
    <t>Ugr Solidaria</t>
  </si>
  <si>
    <t>Igualdad y Conciliación</t>
  </si>
  <si>
    <t>Actuaciones de Cooperación al Desarrollo Local</t>
  </si>
  <si>
    <t>Gabinete de Calidad de Vida y Envejecimiento</t>
  </si>
  <si>
    <t>Delegación para la Universidad Digital.</t>
  </si>
  <si>
    <t>Centro de Servicios de Informática y Redes de Comunicación</t>
  </si>
  <si>
    <t>Oficina Web</t>
  </si>
  <si>
    <t>Oficina de Sofware libre</t>
  </si>
  <si>
    <t>CPRUD</t>
  </si>
  <si>
    <t>Gestión de cursos MOOC'S</t>
  </si>
  <si>
    <t>Edificio Cevug (mantenimiento del edificio)</t>
  </si>
  <si>
    <t>Secretaría General y coordinación</t>
  </si>
  <si>
    <t>Secretaría General: Servicios Jurídicos</t>
  </si>
  <si>
    <t>Secretaría General: Servicios de Asuntos Generales</t>
  </si>
  <si>
    <t>Secretaría General: Dialogo, simplificación y transparencia</t>
  </si>
  <si>
    <t>Oficina de Pretección de Datos</t>
  </si>
  <si>
    <t>Archivo Universitario</t>
  </si>
  <si>
    <t>Nueva</t>
  </si>
  <si>
    <t>Vicerrectorado de Política Institucional y Planificación</t>
  </si>
  <si>
    <t>Unidad de Calidad, Innovación y Prospectiva</t>
  </si>
  <si>
    <t xml:space="preserve">Unidad de Calidad, Innovación y Prospectiva: </t>
  </si>
  <si>
    <t>MEDIALAB UGR.</t>
  </si>
  <si>
    <t>Documentación, difusión y comunicaciones</t>
  </si>
  <si>
    <t>Coordinación general de Emprendimiento</t>
  </si>
  <si>
    <t>Servicios Centrales.</t>
  </si>
  <si>
    <t>Gabinete de Acción Social</t>
  </si>
  <si>
    <t>Residencia Carmen de La Victoria</t>
  </si>
  <si>
    <t>Residencia Corrala de Santiago</t>
  </si>
  <si>
    <t>Coordinación Melilla</t>
  </si>
  <si>
    <t xml:space="preserve">Coordinación Ceuta </t>
  </si>
  <si>
    <t>Edificio Fray Luis de Granada (mantenimiento del edificio)</t>
  </si>
  <si>
    <t>EDIF. Nave de los Ogíjares (mantenimiento de la instalación)</t>
  </si>
  <si>
    <t>Costes de personal CEAMA</t>
  </si>
  <si>
    <t>Edificio 112 (mantenimiento)</t>
  </si>
  <si>
    <t>Edificio V Centenario (mantenimiento del edifico)</t>
  </si>
  <si>
    <t>Oficina de la Inspección de Servicios</t>
  </si>
  <si>
    <t>Oficina del Defensor Universitario</t>
  </si>
  <si>
    <t>Oficina de Control Interno</t>
  </si>
  <si>
    <t>TOTALES</t>
  </si>
  <si>
    <t>Estado de Gastos</t>
  </si>
  <si>
    <t>Año 2019</t>
  </si>
  <si>
    <t>Año 2020</t>
  </si>
  <si>
    <t>CAP. 1º</t>
  </si>
  <si>
    <t>GASTOS DE PERSONAL</t>
  </si>
  <si>
    <t>CAP. 2º</t>
  </si>
  <si>
    <t>GASTOS EN BIENES CORRIENTES Y SERVICIOS</t>
  </si>
  <si>
    <t>CAP. 3º</t>
  </si>
  <si>
    <t>GASTOS FINANCIEROS</t>
  </si>
  <si>
    <t>CAP. 4º</t>
  </si>
  <si>
    <t>TRANSFERENCIAS CORRIENTES</t>
  </si>
  <si>
    <t>CAP. 6º</t>
  </si>
  <si>
    <t>INVERSIONES REALES</t>
  </si>
  <si>
    <t>CAP. 7º</t>
  </si>
  <si>
    <t>TRANSFERENCIAS DE CAPITAL</t>
  </si>
  <si>
    <t>CAP. 8º</t>
  </si>
  <si>
    <t>ACTIVOS FINANCIEROS</t>
  </si>
  <si>
    <t>CAP.9º</t>
  </si>
  <si>
    <t>PASIVOS FINANCIEROS</t>
  </si>
  <si>
    <t>TOTAL</t>
  </si>
  <si>
    <t>CAP. 9º</t>
  </si>
  <si>
    <t>Año 2018</t>
  </si>
  <si>
    <t xml:space="preserve">ESTADO DE GASTOS </t>
  </si>
  <si>
    <t>Detalle por conceptos y subconceptos</t>
  </si>
  <si>
    <t>CONCEPTO/PROGRAMA</t>
  </si>
  <si>
    <t>422 D</t>
  </si>
  <si>
    <t>541 A</t>
  </si>
  <si>
    <t>321 B</t>
  </si>
  <si>
    <t xml:space="preserve">TOTALES </t>
  </si>
  <si>
    <t>Pto2019</t>
  </si>
  <si>
    <t>CAPITULO 1º. GASTOS DE PERSONAL</t>
  </si>
  <si>
    <t>110 Personal eventual</t>
  </si>
  <si>
    <t>120 Funcionarios. Retribuciones básicas</t>
  </si>
  <si>
    <t>121 Funcionarios. Retribuciones complementarias</t>
  </si>
  <si>
    <t>130 Personal laboral. Retribuciones básicas</t>
  </si>
  <si>
    <t>131 Personal laboral. Otras remuneraciones</t>
  </si>
  <si>
    <t>134. Personal laboral de sustituciones</t>
  </si>
  <si>
    <t>143 Personal colaboración social</t>
  </si>
  <si>
    <t>145 Retribuciones Asociados (LRU)</t>
  </si>
  <si>
    <t>146 Retribuciones Asociados Ciencias de la Salud (LRU)</t>
  </si>
  <si>
    <t xml:space="preserve">150 Productividad </t>
  </si>
  <si>
    <t>151 Gratificaciones</t>
  </si>
  <si>
    <t>160 Cuotas sociales</t>
  </si>
  <si>
    <t>162.00 Prestaciones. Indemnización por jubilación</t>
  </si>
  <si>
    <t>162,01 Formación y Perfeccionamiento del PAS</t>
  </si>
  <si>
    <t>162.05 Plan de acción social</t>
  </si>
  <si>
    <t xml:space="preserve">162.05 Plan de Acción Social. Beneficios en precios publicos </t>
  </si>
  <si>
    <t>162.07 Prestaciones. Complemento a la prestación por I.T.</t>
  </si>
  <si>
    <t>TOTAL CAPITULO 1º</t>
  </si>
  <si>
    <t>CAPITULO 2º. GASTOS EN BIENES CORRIENTES Y SERVICIOS</t>
  </si>
  <si>
    <t>202 Arrendamiento de edificios y otros</t>
  </si>
  <si>
    <t>203 Arrendamiento de maquinaria, instalac.y utillaje</t>
  </si>
  <si>
    <t>204 Arrendamiento de material de transporte</t>
  </si>
  <si>
    <t>205 Arrendamiento de mobiliario y enseres</t>
  </si>
  <si>
    <t>206 Arrendamiento de equipos informáticos</t>
  </si>
  <si>
    <t>208 Arrendamiento de otro inmovilizado material</t>
  </si>
  <si>
    <t>209 Cánones</t>
  </si>
  <si>
    <t>210 Infraestructura y Bienes de Uso General</t>
  </si>
  <si>
    <t>212 Reparación, Mantenimiento y conservación de edificios y otros</t>
  </si>
  <si>
    <t>213 Reparación, Mantenimiento y conserv.maquinaria, instalaciones y utillaje</t>
  </si>
  <si>
    <t>214 Reparación, Mantenimiento y  conserv.material de transporte</t>
  </si>
  <si>
    <t>215 Reparación, Mantenimiento y conserv. mobiliario y enseres</t>
  </si>
  <si>
    <t>216 Reparación, Mantenimiento y conserv. Equipos de información</t>
  </si>
  <si>
    <t>217 Mantenimiento general y optimización energética</t>
  </si>
  <si>
    <t>220 Material de oficina</t>
  </si>
  <si>
    <t>221 Suministros</t>
  </si>
  <si>
    <t>222 Comunicaciones</t>
  </si>
  <si>
    <t>223 Transportes</t>
  </si>
  <si>
    <t>224 Primas de seguros</t>
  </si>
  <si>
    <t>225 Tributos</t>
  </si>
  <si>
    <t>226 Gastos diversos(excepto subconcepto 226,01)</t>
  </si>
  <si>
    <t>226.01 Atenciones protocolarias y de representación</t>
  </si>
  <si>
    <t>227 Trabajos realizados por otras empresas</t>
  </si>
  <si>
    <t xml:space="preserve">230 Dietas </t>
  </si>
  <si>
    <t>231  Locomoción</t>
  </si>
  <si>
    <t>233 Otras indemnizaciones</t>
  </si>
  <si>
    <t xml:space="preserve">234 Asistencias a órganos colegiados </t>
  </si>
  <si>
    <t>TOTAL CAPITULO 2º</t>
  </si>
  <si>
    <t>CAPITULO 3º. GASTOS FINANCIEROS</t>
  </si>
  <si>
    <t>310 Intereses operaciones a corto y largo plazo</t>
  </si>
  <si>
    <t>342 Intereses de demora</t>
  </si>
  <si>
    <t>TOTAL CAPITULO 3º</t>
  </si>
  <si>
    <t>CAPITULO 4º. TRANSFERENCIAS CORRIENTES</t>
  </si>
  <si>
    <t>480,00  Becas  y ayudas propias a estudiantes</t>
  </si>
  <si>
    <t>480.03 A Asociaciones estudiantiles</t>
  </si>
  <si>
    <t>480 Plan Propio de Prácticas en Empresas y promoción fomento empleo</t>
  </si>
  <si>
    <t>483 Becas Programas Europeos</t>
  </si>
  <si>
    <t xml:space="preserve">484 Convenio con otras instituciones </t>
  </si>
  <si>
    <t>485 A Fundaciones y otras instituciones(Excepto 485,03)</t>
  </si>
  <si>
    <t>485 A Fundaciones y otras instituciones  Consejo Social</t>
  </si>
  <si>
    <t>485.03 Al Centro Mediterráneo</t>
  </si>
  <si>
    <t>485.05 Otros Planes de Apoyo Junta de Andalucía</t>
  </si>
  <si>
    <t>490.10 Al Exterior. Programas Europeos</t>
  </si>
  <si>
    <t>490.11 Cuotas y contrib.organismos internacionales</t>
  </si>
  <si>
    <t>TOTAL CAPITULO 4º</t>
  </si>
  <si>
    <t>TOTAL OPERACIONES CORRIENTES</t>
  </si>
  <si>
    <t>CAPITULO 6º. INVERSIONES REALES</t>
  </si>
  <si>
    <t>602.00 Construcciones propias</t>
  </si>
  <si>
    <t>603.00 Maquinaria Centros, Departamentos y Servicios</t>
  </si>
  <si>
    <t>603.01 Instalaciones. Centros Departamentos y Servicios</t>
  </si>
  <si>
    <t>603.02 Utillaje. Centros, Departamentos y Servicios</t>
  </si>
  <si>
    <t>603.03 Maquinaria (Equipamiento Gral.Docente)</t>
  </si>
  <si>
    <t>603.04 Maquinaria (Equipamiento de gestión)</t>
  </si>
  <si>
    <t>605.00 Mobiliario y enseres Centros, Depart. y Servicios</t>
  </si>
  <si>
    <t>605.03 Mobiliario y enseres (Equip.Gral.docente)</t>
  </si>
  <si>
    <t>605.04 Mobiliario y enseres (Equipamiento de gestión)</t>
  </si>
  <si>
    <t>606,00 Sistemas procesos información. Centros, Departamentos y Servic.</t>
  </si>
  <si>
    <t>606,01 Sistemas procesos información. CSIRC</t>
  </si>
  <si>
    <t>606,02 Sistemas procesos información.Enseñanzas Virtuales</t>
  </si>
  <si>
    <t>606,05 Sistemas procesos  informaciòn de Gestión</t>
  </si>
  <si>
    <t>608 Inversiones bibliográficas</t>
  </si>
  <si>
    <t>622 Inversiones Infraestructura y Equipamiento Junta Andalucía</t>
  </si>
  <si>
    <t>631 Programa FEDER 2007/13</t>
  </si>
  <si>
    <t xml:space="preserve">635.01 Actuaciones CEI Programa Fortalecimiento </t>
  </si>
  <si>
    <t>635,03  Actuaciones INNPLANTA 2012</t>
  </si>
  <si>
    <t>640 Investigación Científica</t>
  </si>
  <si>
    <t>641,00 Plan Propio de Investigación Científica</t>
  </si>
  <si>
    <t>641,01 Plan Propio Inv.Cient.Mantenimiento CIC</t>
  </si>
  <si>
    <t>641,02 Plan Propio de Fomento de la Productividad Investigadora</t>
  </si>
  <si>
    <t xml:space="preserve">642 Programas de Proyección Internacional </t>
  </si>
  <si>
    <t xml:space="preserve">644 Plan de Innovación y Calidad Docente </t>
  </si>
  <si>
    <t>645 Actuaciones Fomento de Empleo</t>
  </si>
  <si>
    <t>648 Plan Propio de Internacionalización</t>
  </si>
  <si>
    <t>649 Imprevistos en Investigación Científica</t>
  </si>
  <si>
    <t>662 Inversiones propias de reposición</t>
  </si>
  <si>
    <t>TOTAL CAPITULO 6º</t>
  </si>
  <si>
    <t>CAPITULO 7º. TRANSFERENCIAS DE CAPITAL</t>
  </si>
  <si>
    <t>780,05 Becas Propias Promoción Autoempleo y Fomento Empleo</t>
  </si>
  <si>
    <t>782 Plan Propio de Internacionalización</t>
  </si>
  <si>
    <t>784 Ayudas diversas Consejo Social</t>
  </si>
  <si>
    <t>785,09 A otras Instituciones. Parque de las Ciencias</t>
  </si>
  <si>
    <t>790 Al exterior</t>
  </si>
  <si>
    <t>TOTAL CAPITULO 7º</t>
  </si>
  <si>
    <t>CAPITULO 8º. ACTIVOS FINANCIEROS</t>
  </si>
  <si>
    <t>831.00 Anticipos y préstamos a Personal Universidad   G.A.S.</t>
  </si>
  <si>
    <t>831,01 Linea especial de anticipos</t>
  </si>
  <si>
    <t>TOTAL CAPITULO 8º</t>
  </si>
  <si>
    <t>CAPITULO 9º. PASIVOS FINANCIEROS</t>
  </si>
  <si>
    <t>911 Amortización de préstamos a largo plazo. Sector Público</t>
  </si>
  <si>
    <t>TOTAL CAPITULO 9º</t>
  </si>
  <si>
    <t>TOTAL OPERACIONES CAPITAL</t>
  </si>
  <si>
    <t>TOTAL ESTADO DE GASTOS</t>
  </si>
  <si>
    <t>RESUMEN POR ARTÍCULOS</t>
  </si>
  <si>
    <t>ARTICULO/PROGRAMA</t>
  </si>
  <si>
    <t>422D</t>
  </si>
  <si>
    <t>541A</t>
  </si>
  <si>
    <t>321B</t>
  </si>
  <si>
    <t xml:space="preserve"> %variac</t>
  </si>
  <si>
    <t>11 Personal eventual</t>
  </si>
  <si>
    <t>12 Personal Funcionario</t>
  </si>
  <si>
    <t>13 Personal laboral</t>
  </si>
  <si>
    <t>14 Otro Personal</t>
  </si>
  <si>
    <t>15 Incentivos al rendimiento</t>
  </si>
  <si>
    <t>16 Cuotas, prestaciones y gastos sociales</t>
  </si>
  <si>
    <t xml:space="preserve">20 Arrendamientos y cánones </t>
  </si>
  <si>
    <t>21 Reparaciones, mantenimiento y conservación</t>
  </si>
  <si>
    <t>22 Material, suministros y otros de oficina</t>
  </si>
  <si>
    <t>23 Indemnizaciones por razón del servicio</t>
  </si>
  <si>
    <t>31 De préstamos en moneda nacional</t>
  </si>
  <si>
    <t>48 A Familias e Instituciones sin fines de lucro</t>
  </si>
  <si>
    <t>49  Al exterior</t>
  </si>
  <si>
    <t>60  Inversiones de carácter material</t>
  </si>
  <si>
    <t>62 Inversiones Infraestructura y Equipamiento Junta Andalucía</t>
  </si>
  <si>
    <t>63 Actuaciones Campus de Excelencia y Programa Fortalecimiento</t>
  </si>
  <si>
    <t>64  Inversiones de carácter inmaterial</t>
  </si>
  <si>
    <t>66  Inversiones de Reposición</t>
  </si>
  <si>
    <t>78 A Familias e Instituciones sin fines de lucro</t>
  </si>
  <si>
    <t>79 Al exterior</t>
  </si>
  <si>
    <t>83 Concesión préstamos en sector público</t>
  </si>
  <si>
    <t>91 Amortización de préstamos en moneda nacional</t>
  </si>
  <si>
    <t>TOTAL OPERACIONES DE CAPITAL</t>
  </si>
  <si>
    <t>TOTAL OPERACIONES NO FINANCIERAS</t>
  </si>
  <si>
    <t>TOTAL OPERACIONES FINANCIERAS</t>
  </si>
  <si>
    <t>PROGRAMA: 321B    Estructura y Gestión Universitaria</t>
  </si>
  <si>
    <t>Subprogramas</t>
  </si>
  <si>
    <t>Crédito</t>
  </si>
  <si>
    <t>Financiación Específica</t>
  </si>
  <si>
    <t>Externa</t>
  </si>
  <si>
    <t>Rec.Propios</t>
  </si>
  <si>
    <t>321B.1</t>
  </si>
  <si>
    <t>Consejo Social</t>
  </si>
  <si>
    <t>321B.2</t>
  </si>
  <si>
    <t xml:space="preserve"> Extensión Universitaria</t>
  </si>
  <si>
    <t>321B.3</t>
  </si>
  <si>
    <t>Infraestructuras y Equipamiento</t>
  </si>
  <si>
    <t>321B.4</t>
  </si>
  <si>
    <t>Responsabilidad Social, Igualdad e Inclusión</t>
  </si>
  <si>
    <t>321B.5</t>
  </si>
  <si>
    <t>Política Institucional y Planificación</t>
  </si>
  <si>
    <t>321B.6</t>
  </si>
  <si>
    <t>Secretaría General y de Coordinación</t>
  </si>
  <si>
    <t>321B.7</t>
  </si>
  <si>
    <t>Universidad Digital</t>
  </si>
  <si>
    <t>321B.8</t>
  </si>
  <si>
    <t>Gastos Generales y de Gestión</t>
  </si>
  <si>
    <t>321B.9</t>
  </si>
  <si>
    <t>Coordinación Ceuta y Melilla</t>
  </si>
  <si>
    <t>Total Programa</t>
  </si>
  <si>
    <t>OBJETIVOS</t>
  </si>
  <si>
    <t xml:space="preserve"> Mejora de los servicios generales y de apoyo a la gestión universitaria para la modernización de la misma, así como fomentar la igualdad de oportunidades entre hombres y mujeres y las relaciones de la UGR con la sociedad:</t>
  </si>
  <si>
    <t>- Favorecer las relaciones con la sociedad para facilitar  las actividades de la Universidad.</t>
  </si>
  <si>
    <t>- Avance con el modelo de Extensión Universitaria basado en la innovación cultural, la proyección social de la actividad universitaria extendida al conjunto de su distrito.</t>
  </si>
  <si>
    <t>- Fomentar la colaboración institucional y las actividades culturales con entidades públicas y privadas.</t>
  </si>
  <si>
    <t>- Impulsar la edición y distribución de las publicaciones universitarias, promoviendo el intercambio científico y la generación de recursos.</t>
  </si>
  <si>
    <t>- Fomentar el compromiso ético de nuestra Universidad, gestionando las políticas derivadas de la cooperación internacional en sus manifestaciones académicas y sociales.</t>
  </si>
  <si>
    <t>- Mantener, conservar, rehabilitar y equipar los espacios universitarios para el mejor cumplimiento de los fines de la institución.</t>
  </si>
  <si>
    <t>-  Continuar con el desarrollo de infraestructuras y equipamiento para la dotación de nuevos espacios docentes e investigadores, priorizando actuaciones de acuerdo con las disponibilidades económicas.</t>
  </si>
  <si>
    <t>- Captación de  financiación externa para  avanzar en la mejora y optimización energética de las instalaciones universitarias.</t>
  </si>
  <si>
    <t>- Atención a las condiciones de trabajo y la prevención de riesgos laborales en sus diversas manifestaciones, así como establecer planes que puedan contribuir a favorecer la calidad de vida de la comunidad universitaria.</t>
  </si>
  <si>
    <t>- Fomentar las actividades deportivas de base y, en la medida de las disponibilidades económicas y de espacios, la mejora de las instalaciones y los servicios destinados a este fin.</t>
  </si>
  <si>
    <t>- Mantener la calidad del servicio que prestan los Comedores y Residencias Universitarias.</t>
  </si>
  <si>
    <t>- Dinamizar las relaciones de la Universidad con las empresas, abriendo nuevas vías para la colaboración con la comunidad universitaria y la obtención de recursos externos.</t>
  </si>
  <si>
    <t>- Favorecer la difusión de la imagen institucional y la actividad universitaria.</t>
  </si>
  <si>
    <t>- Atender  las infraestructuras informáticas necesarias para el adecuado desarrollo de la actividad universitaria.</t>
  </si>
  <si>
    <t>- Visibilidad de la UGR a través de la WEB.</t>
  </si>
  <si>
    <t>-  Continuar con  la adaptación de los procesos claves de la gestión universitaria a la e-administración.</t>
  </si>
  <si>
    <t>- Dotar a los servicios de los medios actualizados necesarios para un mejor desempeño de sus funciones.</t>
  </si>
  <si>
    <t>- Optimizar la gestión de los contratos programa, las comunicaciones, la relación con proveedores y el ahorro, la fiscalidad de la Institución, los gastos financieros.</t>
  </si>
  <si>
    <t>-  Impulso de  medidas  que faciliten el trabajo del PDI y del PAS, aumentando su eficacia y eficiencia.</t>
  </si>
  <si>
    <t>- Concurrir desde los distintos subprogramas a Instituciones que contribuyan a su mejor desarrollo  y a cuantas convocatorias permitan captar recursos externos para impulsar los mismos.</t>
  </si>
  <si>
    <t xml:space="preserve"> - Alinear objetivos de los distintos subprogramas con los correspondientes objetivos e indicadores del CEI.</t>
  </si>
  <si>
    <t xml:space="preserve"> - Desarrollo de indicadores correspondientes  a cada subprograma para, partiendo del análisis de la situación actual, avanzar en  la igualdad de  oportunidades entre hombres y mujeres.</t>
  </si>
  <si>
    <t>Subprograma</t>
  </si>
  <si>
    <t>Actuaciones</t>
  </si>
  <si>
    <t xml:space="preserve">Consejo Social </t>
  </si>
  <si>
    <t>Total Subprograma</t>
  </si>
  <si>
    <t>Gestión Vicerrect.Extensión Universitaria</t>
  </si>
  <si>
    <t>Jardín Botánico</t>
  </si>
  <si>
    <t>Patrimonio Cultural Mueble</t>
  </si>
  <si>
    <t>Orquesta de Cámara</t>
  </si>
  <si>
    <t>Proyecto ATALAYA</t>
  </si>
  <si>
    <t>Casa de Porras</t>
  </si>
  <si>
    <t>A Fundaciones y otras Instituciones</t>
  </si>
  <si>
    <t>Plan Director de Infraestructuras</t>
  </si>
  <si>
    <t>Mantenimiento General y Optimización Energética</t>
  </si>
  <si>
    <t>Inversiones Infraestructura-Equipamiento J. Andalucía (PAU)</t>
  </si>
  <si>
    <t>Inversiones Departamentos</t>
  </si>
  <si>
    <t>Mantenimiento Centros (Contrato Programa)</t>
  </si>
  <si>
    <t>Mantenimiento Centros</t>
  </si>
  <si>
    <t>Vicerrectorado de Responsabilidad Socia, Igualdad e Inclusión</t>
  </si>
  <si>
    <t>Servicios de Salud, Prevención de Riesgos Laborales, Protección Radiológica y Unidad de Calidad Ambiental.</t>
  </si>
  <si>
    <t>Área de Inclusión, Igualdad y Campus Saludable</t>
  </si>
  <si>
    <t>Calidad de Vida y Envejecimiento</t>
  </si>
  <si>
    <t>Convenio con Asociaciones</t>
  </si>
  <si>
    <t>Vicerrectorado de Política Institucional y Planificación.</t>
  </si>
  <si>
    <t>Documentación, Difusión y Comunicaciones</t>
  </si>
  <si>
    <t>Coordinación General de Emprendimiento</t>
  </si>
  <si>
    <t>Servicios Jurídicos</t>
  </si>
  <si>
    <t>Servicio de Asuntos Generales</t>
  </si>
  <si>
    <t>Oficina de Protección de Datos</t>
  </si>
  <si>
    <t>Total Secretaría General</t>
  </si>
  <si>
    <t>Defensor Universitario</t>
  </si>
  <si>
    <t>Inspección de Servicios</t>
  </si>
  <si>
    <t>Gestión Delegación para la Universidad Digital</t>
  </si>
  <si>
    <t>Centro de Servicios Informáticos y R.C.</t>
  </si>
  <si>
    <t>Mantenimiento Hardware y software</t>
  </si>
  <si>
    <t>Actuaciones Udigital</t>
  </si>
  <si>
    <t>Ofic.Software Libre Udigital</t>
  </si>
  <si>
    <t>OfiWeb Udigital</t>
  </si>
  <si>
    <t>CPRUD. Udigital</t>
  </si>
  <si>
    <t>Gastos Estructurales</t>
  </si>
  <si>
    <t>Servicios Centrales</t>
  </si>
  <si>
    <t>Amortización de préstamos</t>
  </si>
  <si>
    <t>Gastos Finacieros</t>
  </si>
  <si>
    <t>Dietas y locomoción</t>
  </si>
  <si>
    <t>Suministros, equipos de oficina y otros gastos</t>
  </si>
  <si>
    <t>Residencias Universitarias</t>
  </si>
  <si>
    <t>Gabinete Acción Social</t>
  </si>
  <si>
    <t>Coordinación Ceuta</t>
  </si>
  <si>
    <t>PROGRAMA: 422D   Enseñanzas Universitarias</t>
  </si>
  <si>
    <t>422D.1</t>
  </si>
  <si>
    <t>Personal Docente e Investigador</t>
  </si>
  <si>
    <t>422D.2</t>
  </si>
  <si>
    <t>Personal de Administración y Servicios</t>
  </si>
  <si>
    <t>422D.3</t>
  </si>
  <si>
    <t>Acción Social</t>
  </si>
  <si>
    <t>422D.4</t>
  </si>
  <si>
    <t>Docencia de Grado</t>
  </si>
  <si>
    <t>422D.5</t>
  </si>
  <si>
    <t>Docencia de Posgrado</t>
  </si>
  <si>
    <t>422D.6</t>
  </si>
  <si>
    <t>Estudiantes y Empleabilidad</t>
  </si>
  <si>
    <t>422D.7</t>
  </si>
  <si>
    <t>Internacionalización</t>
  </si>
  <si>
    <t>422D.8</t>
  </si>
  <si>
    <t>Calidad, Innovación Docente y Prospectiva</t>
  </si>
  <si>
    <t>422D.9</t>
  </si>
  <si>
    <t>Gestión de Personal Docente e Investigador</t>
  </si>
  <si>
    <t>422D.10</t>
  </si>
  <si>
    <t>Otras unidades</t>
  </si>
  <si>
    <t>Totales financiación específica</t>
  </si>
  <si>
    <t>Financiación genérica</t>
  </si>
  <si>
    <t>La adecuación de una enseñanza universitaria en sus distintos niveles, la mejora de las condiciones y medios generales para su desarrollo y el fomento de la igualdad entre hombres y mujeres y de oportunidades en los distintos subprogramas a través de:</t>
  </si>
  <si>
    <t xml:space="preserve"> - La consideración de las plantillas, las necesidades justificadas en relación a las mejoras académicas y de servicios,  a través de las ofertas públicas de empleo, que a la vez redunden en el rejuvenecimiento de las mismas. </t>
  </si>
  <si>
    <t xml:space="preserve"> - Favorecer posibilidades de carrera profesional, de acuerdo con los méritos y posibilidades económicas. </t>
  </si>
  <si>
    <t xml:space="preserve"> - Desarrollo de programas de acción social a favor del personal, de acuerdo con las posibilidades económicas, priorizando los mismos.</t>
  </si>
  <si>
    <t xml:space="preserve"> - Proporcionar los máximos medios para que en los centros y desde los departamentos se imparta una docencia adecuada a las directrices de los nuevos grados y demandas sociales.</t>
  </si>
  <si>
    <t xml:space="preserve"> - Estimular el desarrollo de técnicas basadas en la participación del estudiante, la utilización innovadora de recursos y la mejora de la enseñanza práctica, desarrollando las correspondientes acciones coordinadas, especialmente en el Plan Propio de Docencia.</t>
  </si>
  <si>
    <t xml:space="preserve"> - Fomentar la formación en las distintas modalidades presenciales, no presenciales y abiertas de la docencia.</t>
  </si>
  <si>
    <t xml:space="preserve"> - Consolidar la enseñanza de posgrado oficial, promoviendo los Doctorados con Mención Europea o Internacional, la calidad de los masteres y la formación continua.</t>
  </si>
  <si>
    <t xml:space="preserve"> -  La consideración de las condiciones de vida estudiantil, su información e integración, formación complementaria y práctica, el  asesoramiento, organización y atención a necesidades especiales.</t>
  </si>
  <si>
    <t xml:space="preserve"> - El fomento del empleo y prácticas de los estudiantes y desarrollo del Plan Propio de Becas y Ayudas al estudio.</t>
  </si>
  <si>
    <t xml:space="preserve"> - Mejorar la información y atención en los procesos de acceso a la Universidad de Granada, así como la conexión con los institutos y centros para atraer a los mejores estudiantes hacia la misma.</t>
  </si>
  <si>
    <t xml:space="preserve"> - Promover acciones de internacionalización de la actividad docente, investigadora y de gestión. </t>
  </si>
  <si>
    <t xml:space="preserve"> - Fomentar la movilidad de estudiantes, profesorado y  PAS y su competencia lingüística. </t>
  </si>
  <si>
    <t xml:space="preserve"> - Reforzar el apoyo a la coordinación de proyectos internacionales y fomentar las titulaciones internacionales conjuntas tanto de grado como de posgrado.</t>
  </si>
  <si>
    <t xml:space="preserve"> - Fortalecer la presencia de la UGR en redes internacionales y con ello impulsar proyectos conjuntos y su proyección internacional.</t>
  </si>
  <si>
    <t xml:space="preserve"> - Consolidar la movilidad de estudiantes y la coordinación de la actividad internacional, en áreas  estratégicas para la UGR, desde proyectos y programas de grado y posgrado.</t>
  </si>
  <si>
    <t xml:space="preserve"> - Evaluar la actividad docente y de los servicios, promoviendo una cultura basada en la calidad e incentivando  a quien demuestre un ejercicio adecuado de sus responsabilidades a nivel individual y frente a la Institución, la unidad y los usuarios.</t>
  </si>
  <si>
    <t xml:space="preserve"> - Concurrir desde los distintos subprogramas a Instituciones que contribuyan a su mejor desarrollo  y a cuantas convocatorias permitan captar recursos externos para impulsar los mismos.</t>
  </si>
  <si>
    <t xml:space="preserve"> - Alinear objetivos de los distintos subprogramas con los correspondientes objetivos e indicadores del CEI GRANADA.</t>
  </si>
  <si>
    <t xml:space="preserve"> - Desarrollo de indicadores correspondientes  a cada subprograma para, partiendo del análisis de la situación actual, avanzar en  la igualdad de oportunidades entre hombres y mujeres.</t>
  </si>
  <si>
    <t>Retribuciones básicas y complementarias</t>
  </si>
  <si>
    <t>Tramos Docentes</t>
  </si>
  <si>
    <t>Tramos Investigación</t>
  </si>
  <si>
    <t>Tramos Autonómicos</t>
  </si>
  <si>
    <t>Cargos Académicos</t>
  </si>
  <si>
    <t>Plazas vinculadas</t>
  </si>
  <si>
    <t>Otras retrib.complementarias</t>
  </si>
  <si>
    <t>Previsión Actuaciones</t>
  </si>
  <si>
    <t>Cuota Patronal Seguridad Social</t>
  </si>
  <si>
    <t>Complemento de Productividad</t>
  </si>
  <si>
    <t>Formación y movilidad</t>
  </si>
  <si>
    <t>Vestuario PAS Laboral</t>
  </si>
  <si>
    <t>Previsión actuaciones</t>
  </si>
  <si>
    <t>Personal Colaboración Social y Sustituciones</t>
  </si>
  <si>
    <t>Plan de Acción Social</t>
  </si>
  <si>
    <t>Compensac. precios matrícula</t>
  </si>
  <si>
    <t>Premio Jubilación</t>
  </si>
  <si>
    <t>Prestación I.T.</t>
  </si>
  <si>
    <t>Préstamos al Personal</t>
  </si>
  <si>
    <t>Gestión Vicerrect. De Docencia</t>
  </si>
  <si>
    <t xml:space="preserve">Actividad Académica Centros </t>
  </si>
  <si>
    <t>Departamentos</t>
  </si>
  <si>
    <t>Contratos Programa (Centros y Deptos.)</t>
  </si>
  <si>
    <t>Fondo de apoyo a la financiación de Departamentos y Centros</t>
  </si>
  <si>
    <t>Plan Propio de Docencia</t>
  </si>
  <si>
    <t>Programa  de Apoyo a la Docencia Práctica</t>
  </si>
  <si>
    <t>Seguimiento y mejora de titulaciones</t>
  </si>
  <si>
    <t>Otras actuaciones</t>
  </si>
  <si>
    <t>Prácticas de Odontología</t>
  </si>
  <si>
    <t>Dietas Prácticas de Campo</t>
  </si>
  <si>
    <t>Convenio con Centro Adscrito La Inmaculada</t>
  </si>
  <si>
    <t>Sellos EUR-ACE</t>
  </si>
  <si>
    <t>Gestión y actuaciones Vicerrectorado de Estudiantes</t>
  </si>
  <si>
    <t>Plan Propio Becas y Ayudas</t>
  </si>
  <si>
    <t>Actuaciones de Fomento del Empleo y Apoyo a la Orientación e Inserción laboral</t>
  </si>
  <si>
    <t>Plan Propio de Prácticas en Empresas e Instituciones</t>
  </si>
  <si>
    <t>Coordinación de Acceso</t>
  </si>
  <si>
    <t>Acceso a la Universidad</t>
  </si>
  <si>
    <t>Asociaciones de Estudiantes</t>
  </si>
  <si>
    <t>Delegación General de Estudiantes</t>
  </si>
  <si>
    <t>Otros Planes de Apoyo Junta de Andalucía</t>
  </si>
  <si>
    <t>Programa Alumni</t>
  </si>
  <si>
    <t>Casa del Estudiante</t>
  </si>
  <si>
    <t>SIPAE</t>
  </si>
  <si>
    <t>Gestión Vicerrectorado de Internacionalización</t>
  </si>
  <si>
    <t>Plan Propio de Internacionalización</t>
  </si>
  <si>
    <t>Movilidad y Programas Europeos de movilidad</t>
  </si>
  <si>
    <t>Programas de Proyección Internac. y Promoción Lingüística</t>
  </si>
  <si>
    <t xml:space="preserve">Máster ERASMUS MUNDUS GEMMA </t>
  </si>
  <si>
    <t>Cuotas a Organismos Internacionales</t>
  </si>
  <si>
    <t>Convenio Banco Santander</t>
  </si>
  <si>
    <t>Instituto Confucio</t>
  </si>
  <si>
    <t>Centro Ruso</t>
  </si>
  <si>
    <t>Financiación Consejería de Fomento para internacionalización</t>
  </si>
  <si>
    <t>Proyectos y Plan Propio de Cooperación al Desarrollo</t>
  </si>
  <si>
    <t>Gestión Vicerrect. De Personal Docente e Investigador</t>
  </si>
  <si>
    <t>Actividades de Cultura Emprendedora</t>
  </si>
  <si>
    <t>PROGRAMA: 541A   Investigación</t>
  </si>
  <si>
    <t>541A.1</t>
  </si>
  <si>
    <t>Investigación, Transferencia y Bibliotecas</t>
  </si>
  <si>
    <t>541A.2</t>
  </si>
  <si>
    <t>Institutos y Centros de Investigación</t>
  </si>
  <si>
    <t>Fomentar la investigación de calidad y la transferencia de resultados, favorecer e incentivar la participación del PDI en grupos, proyectos y contratos, fomentando la igualdad de oportunidades entre hombres y mujeres, y estimular la captación de recursos externos:</t>
  </si>
  <si>
    <t xml:space="preserve"> -Mejorar la eficacia y eficiencia de la actividad investigadora de los grupos, institutos y centros de investigación.</t>
  </si>
  <si>
    <t xml:space="preserve"> - Incrementar y diversificar las fuentes de financiación de las actividades de investigación y en especial la financiación externa.</t>
  </si>
  <si>
    <t xml:space="preserve"> - Apoyar las acciones coordinadas del Plan Propio de Investigación de la UGR, reconocer la investigación y los investigadores de excelencia y apoyar su actividad.</t>
  </si>
  <si>
    <t xml:space="preserve"> - Mejorar el equipamiento científico-tecnológico necesario para la actividad investigadora, así como facilitar  organización e instrumentos ágiles y próximos para la gestión.</t>
  </si>
  <si>
    <t xml:space="preserve"> - Fortalecer la transferencia de conocimiento, de resultados de la investigación y fomentar la constitución de Empresas Basadas en el Conocimiento y el registro de patentes.</t>
  </si>
  <si>
    <t xml:space="preserve"> -  Mantener actuaciones sobre  las bibliotecas de la Universidad como servicios de apoyo a la docencia y a la investigación, sus colecciones electrónicas, monografías y la accesibilidad a los recursos bibliográficos.</t>
  </si>
  <si>
    <t xml:space="preserve">  - Apoyar la obtención de recursos externos para el desarrollo de la investigación en los institutos y centros de investigación.</t>
  </si>
  <si>
    <t>Gestión Vicerrectorado de Política Científica e Investigación</t>
  </si>
  <si>
    <t xml:space="preserve">Plan Propio de Investigación </t>
  </si>
  <si>
    <t>Plan Propio de Investigación. Transferencia de Resultados.</t>
  </si>
  <si>
    <t>Financiación laboratorios singulares</t>
  </si>
  <si>
    <t>Cofinanciación proyectos Athenea</t>
  </si>
  <si>
    <t>Proyectos, Grupos y otras actuaciones de Investigación</t>
  </si>
  <si>
    <t>Comisión Mixta Universidad+MADOC</t>
  </si>
  <si>
    <t>Inscripciones de Congresos, Jornadas y difusión de I+D+I</t>
  </si>
  <si>
    <t>Editorial Universitaria</t>
  </si>
  <si>
    <t>IFMDONES</t>
  </si>
  <si>
    <t>Plan propio de investigación en inclusión</t>
  </si>
  <si>
    <t>Campus Tecnológio Oficina de Software Libre</t>
  </si>
  <si>
    <t>Institutos de Investigación</t>
  </si>
  <si>
    <t>Centro de Investigación Biomédica</t>
  </si>
  <si>
    <t>Otros Centros de Investigación</t>
  </si>
  <si>
    <t>Desarrollo Campus CC Salud</t>
  </si>
  <si>
    <t>Comparativa por subprogramas</t>
  </si>
  <si>
    <t>%Variac</t>
  </si>
  <si>
    <t>Gestión Vicerrect. Docencia</t>
  </si>
  <si>
    <t>varios</t>
  </si>
  <si>
    <t>Contratos Programa (C+D)</t>
  </si>
  <si>
    <t>Plan de apoyo a la financiación de Centros y Departamentos</t>
  </si>
  <si>
    <t>E. Internacional de Posgrado</t>
  </si>
  <si>
    <t>Otros cursos</t>
  </si>
  <si>
    <t>Plan Propio para Promoción del Autoempleo</t>
  </si>
  <si>
    <t>Acceso a Universidad</t>
  </si>
  <si>
    <t>Asociaciones y Delegación General de Estudiantes</t>
  </si>
  <si>
    <t>Gestión Vicerrectorado Internacionalización</t>
  </si>
  <si>
    <t>Programas Europeos de movilidad</t>
  </si>
  <si>
    <t>Plan Propio de Cooperación al Desarrollo</t>
  </si>
  <si>
    <t>Evaluación de la Calidad</t>
  </si>
  <si>
    <t xml:space="preserve">Subprograma </t>
  </si>
  <si>
    <t xml:space="preserve">Subprograma 422D.10 </t>
  </si>
  <si>
    <t>Total Subprogrmaa</t>
  </si>
  <si>
    <t>TOTAL PROGR</t>
  </si>
  <si>
    <t>Política Científica y Bibliotecas</t>
  </si>
  <si>
    <t>30BB971601</t>
  </si>
  <si>
    <t>30BD370801</t>
  </si>
  <si>
    <t>Extensión Universitaria</t>
  </si>
  <si>
    <t>Jardín  Botánico</t>
  </si>
  <si>
    <t>Cursos de la Casa de Porras</t>
  </si>
  <si>
    <t>ProyEcto ATALAYA</t>
  </si>
  <si>
    <t>Equipamiento General Docente</t>
  </si>
  <si>
    <t>Equipamiento de Gestión</t>
  </si>
  <si>
    <t>Plan Plurianual de Inversiones Junta Andalucía (PAU)</t>
  </si>
  <si>
    <t>Actuaciones Campus Excelencia</t>
  </si>
  <si>
    <t>Servicio de Salud, Prevención de Riesgos Laborales y Protección Radiológica</t>
  </si>
  <si>
    <t>Convenios con Asociaciones</t>
  </si>
  <si>
    <t>Vicerrectorado de Política Institucional y Planifi.</t>
  </si>
  <si>
    <t>Area de simplificación</t>
  </si>
  <si>
    <t>CEVug Udigital</t>
  </si>
  <si>
    <t>Primas de Seguros</t>
  </si>
  <si>
    <t>Gastos Financieros</t>
  </si>
  <si>
    <t xml:space="preserve"> Coordinación Melilla</t>
  </si>
  <si>
    <t>TOTAL PRESUPUESTO POR PROGRAMAS</t>
  </si>
  <si>
    <t>ESTADO RESUMEN DE LOS CRÉDITOS DISTRIBUIBLES</t>
  </si>
  <si>
    <t>SECCIÓN</t>
  </si>
  <si>
    <t>Sección 1ª</t>
  </si>
  <si>
    <t>Sección 2ª</t>
  </si>
  <si>
    <t>Sección 3ª</t>
  </si>
  <si>
    <t>Sección 4ª</t>
  </si>
  <si>
    <t>Baremo alumnos/profesorado</t>
  </si>
  <si>
    <t>Distribución lineal</t>
  </si>
  <si>
    <t>Dietas reuniones Departamento</t>
  </si>
  <si>
    <t>Contrato Progr. Depart. y Morosidad</t>
  </si>
  <si>
    <t>Fondo de apoyo a la financiación Departamental</t>
  </si>
  <si>
    <t>Cantidades a detraer</t>
  </si>
  <si>
    <t>Importes autofinanciados (a deducir)</t>
  </si>
  <si>
    <t>TOTAL CRÉDITOS DISTRIBUIBLES A CENTROS</t>
  </si>
  <si>
    <t>DISTRIBUCIÓN ECONÓMICA DE LOS CRÉDITOS</t>
  </si>
  <si>
    <t>IMPORTES</t>
  </si>
  <si>
    <t>A Capítulo 2º</t>
  </si>
  <si>
    <t>603.00 MaquinariaCentros, Departamentos y Servicios</t>
  </si>
  <si>
    <t>605.00 Mobiliario y enseres Centros, Departamentos y Servicios</t>
  </si>
  <si>
    <t>606.00 Sistemas procesos información Centros, Depart. y Servicios</t>
  </si>
  <si>
    <t>640 Investigación</t>
  </si>
  <si>
    <t>En consecuencia, el capítulo 2º del Presupuesto queda estructurado de la siguiente forma:</t>
  </si>
  <si>
    <t>Por Créditos Distribuibles</t>
  </si>
  <si>
    <t>De Consejo Social</t>
  </si>
  <si>
    <t>Plan de Formación del PAS</t>
  </si>
  <si>
    <t>Total Cap.2º</t>
  </si>
  <si>
    <t>SECCIÓN 2ª.- GASTOS ESTRUCTURALES</t>
  </si>
  <si>
    <t>ORGÁNICA</t>
  </si>
  <si>
    <t>2019</t>
  </si>
  <si>
    <t>Facultad de Filosofía y Letras</t>
  </si>
  <si>
    <t>Facultad de Derecho</t>
  </si>
  <si>
    <t>Facultad de Ciencias</t>
  </si>
  <si>
    <t>Facultad de Medicina</t>
  </si>
  <si>
    <t>Facultad de Farmacia</t>
  </si>
  <si>
    <t>Facultad de Bellas Artes</t>
  </si>
  <si>
    <t>Facultad de Odontología</t>
  </si>
  <si>
    <t>Facultad de Ciencias de la Educación</t>
  </si>
  <si>
    <t>Facultad de Ciencias Políticas y Sociología</t>
  </si>
  <si>
    <t>Facultad de Ciencias del Deporte</t>
  </si>
  <si>
    <t>Facultad de Tradución e Interpretación</t>
  </si>
  <si>
    <t>Campus edif. Teniente Ruiz Ceuta</t>
  </si>
  <si>
    <t>Facultad de Educación y Humanidades de Melilla</t>
  </si>
  <si>
    <t>Facultad de Psicología</t>
  </si>
  <si>
    <t>Facultad de Ciencias Económicas y Empresariales</t>
  </si>
  <si>
    <t>Facultad de Ciencias Sociales de Melilla</t>
  </si>
  <si>
    <t>Facultad de Comunicación y Documentación</t>
  </si>
  <si>
    <t>Escuela Técnica Superior de Ingeniería de Edificación</t>
  </si>
  <si>
    <t>Facultad de Ciencias de la Salud</t>
  </si>
  <si>
    <t>Escuela Técnica Superior de Arquitectura</t>
  </si>
  <si>
    <t>Escuela Técnica Superior de Ingenierías de Informática y Telecomunicación</t>
  </si>
  <si>
    <t>Edificio San Jerónimo</t>
  </si>
  <si>
    <t>Edificio Cevug</t>
  </si>
  <si>
    <t>Aulario de Cartuja</t>
  </si>
  <si>
    <t>Instituto Andaluz de Geofísica</t>
  </si>
  <si>
    <t>Biblioteca de Medicina y Ciencias de la Salud</t>
  </si>
  <si>
    <t>Edificio Fray Luis de Granada</t>
  </si>
  <si>
    <t>Edificio Politécnico</t>
  </si>
  <si>
    <t>Complejo Administrativo Triunfo</t>
  </si>
  <si>
    <t>Centro Andaluz de Medio Ambiente</t>
  </si>
  <si>
    <t>Facultad de Ciencias de la Salud de Melilla</t>
  </si>
  <si>
    <t>Mantenimiento PTS</t>
  </si>
  <si>
    <t>Fondo estructural</t>
  </si>
  <si>
    <t>SECCIÓN 3ª.- ACTIVIDAD ACADÉMICA Y MANTENIMIENTO EJERCICIO 2020</t>
  </si>
  <si>
    <t>Actividad
Académ.</t>
  </si>
  <si>
    <t>Mantenim.</t>
  </si>
  <si>
    <t>E.T.S. de Ingenieros Caminos, Canales y Puertos</t>
  </si>
  <si>
    <t>Facultad de Ciencias del  Deporte</t>
  </si>
  <si>
    <t>Facultad de Educación y Humanidades de Ceuta</t>
  </si>
  <si>
    <t>Facultad de Trabajo Social</t>
  </si>
  <si>
    <t>Facultad de Ciencias del Trabajo</t>
  </si>
  <si>
    <t>E.T.S. de Arquitectura</t>
  </si>
  <si>
    <t>E.T.S. de Ingenierías de Informática y Telecomunicación</t>
  </si>
  <si>
    <t>Facultad de Ciencias de la Salud de Ceuta</t>
  </si>
  <si>
    <t>Subtotal a Centros</t>
  </si>
  <si>
    <t>Contratos Programa e Incentivos a Centros</t>
  </si>
  <si>
    <t>Fondo de apoyo a la financiación de Centros</t>
  </si>
  <si>
    <t>SECCIÓN 3ª.- ACTIVIDAD ACADÉMICA EJERCICIO 2020</t>
  </si>
  <si>
    <t>NÚMERO DE
ALUMNOS</t>
  </si>
  <si>
    <t>IMPORTE</t>
  </si>
  <si>
    <t>E.T.S. de Ingenieros de Caminos, Canales y Puertos</t>
  </si>
  <si>
    <t xml:space="preserve">Facultad de Ciencias del Deporte </t>
  </si>
  <si>
    <t>Facultad de Traducción e Interpretación</t>
  </si>
  <si>
    <t>Facultad de Educación, Economía y Tecnología de Ceuta</t>
  </si>
  <si>
    <t>Facultad de Comunicación  y Documentación</t>
  </si>
  <si>
    <t>E.T.S. de Ingeniería de Edificación</t>
  </si>
  <si>
    <t>Facultad de Ciencias de la Salud de Granada</t>
  </si>
  <si>
    <t>Contrato Programa a Centros</t>
  </si>
  <si>
    <t>Incentivos al Cumplimiento Ley de Morosidad</t>
  </si>
  <si>
    <t>Fondo de apoyo a financiación de Centros</t>
  </si>
  <si>
    <t>Valor punto aplicado en 2019(redondeado a dos decimales)</t>
  </si>
  <si>
    <t>Valor punto aplicado en 2020(redondeado a dos decimales)</t>
  </si>
  <si>
    <t>SECCIÓN 3ª.- MANTENIMIENTO EJERCICIO 2020</t>
  </si>
  <si>
    <t>SUPERFICIE
PONDERADA</t>
  </si>
  <si>
    <t>Facultad de Ciencias de la Salud de Granada (Nuevo Edificio)</t>
  </si>
  <si>
    <t>E.T.S. de Arquitectura+Aulas prefabricadas 2010</t>
  </si>
  <si>
    <t>E.T.S. de Ingenierías de Informática +C.I.T.I.C +Aulas prefabricadas</t>
  </si>
  <si>
    <t xml:space="preserve">Facultad de Ciencias de la Salud de Melilla </t>
  </si>
  <si>
    <t>Cumplimiento Ley de Morosidad</t>
  </si>
  <si>
    <t>Fondo de apoyo a la financiación de centros</t>
  </si>
  <si>
    <t xml:space="preserve">TOTALES CON FONDO DE APOYO </t>
  </si>
  <si>
    <t>Valor punto aplicado en 2020 (redondeado a dos decimales)</t>
  </si>
  <si>
    <t>SECCIÓN 3ª.- SUPERFICIE PONDERADA 2020</t>
  </si>
  <si>
    <t>Superficie</t>
  </si>
  <si>
    <t>Coef. 1</t>
  </si>
  <si>
    <t>Superficie
Ponderada</t>
  </si>
  <si>
    <t>Facultad de Derecho + Aulario + Pisos + Biblioteca</t>
  </si>
  <si>
    <t>Facultad de Ciencias+Aulario+Modulos+Mecenas+Ampl,</t>
  </si>
  <si>
    <t>Facultad de Bellas Artes+ Aulario + Edif.Restauracion</t>
  </si>
  <si>
    <t>Facultad de Ciencias de la Educación+Biblioteca+Aulas</t>
  </si>
  <si>
    <t>Facultad de Trad. e Interpretación+Buensuceso+Casona</t>
  </si>
  <si>
    <t xml:space="preserve">E.T.S. de Arquitectura </t>
  </si>
  <si>
    <t>E.T.S. de Ing. Informática  + A.prefab + Edificio FOREM</t>
  </si>
  <si>
    <t>Facultad de Enfermeria de Melilla + Fisioterapia</t>
  </si>
  <si>
    <t xml:space="preserve">La columna "Coeficiente" aplica un coeficiente corrector de la distribución resultante, en función de la antigüedad del edificio, conforme al siguiente criterio: </t>
  </si>
  <si>
    <t>ANTIGÜEDAD DEL EDIFICIO</t>
  </si>
  <si>
    <t>COEFICIENTE 1</t>
  </si>
  <si>
    <t>&gt; 0 años a &lt;= 10 años</t>
  </si>
  <si>
    <t>&gt; 10 años a &lt;= 20 años</t>
  </si>
  <si>
    <t>&gt; 20 años a &lt;= 30 años</t>
  </si>
  <si>
    <t>&gt; 30 años</t>
  </si>
  <si>
    <t>DATOS APORTADOS POR UNIDAD TECNICA</t>
  </si>
  <si>
    <t>Actuación</t>
  </si>
  <si>
    <t>Importe financiado</t>
  </si>
  <si>
    <t>Anualidades</t>
  </si>
  <si>
    <t>Anualidad que se amortiza</t>
  </si>
  <si>
    <t>Importe anualidad</t>
  </si>
  <si>
    <t>Intereses</t>
  </si>
  <si>
    <t>Saldo vivo tras amortización</t>
  </si>
  <si>
    <t>Infraestructura FEDER (1)</t>
  </si>
  <si>
    <t>Campus Excelenc Intern.(2)</t>
  </si>
  <si>
    <t>Acteparq 2009 (3)</t>
  </si>
  <si>
    <t>Acteparq 2010 (3)</t>
  </si>
  <si>
    <t>INNPLANTA 2010 (4)</t>
  </si>
  <si>
    <t>INNPLANTA 2012  (año 2012) (5)</t>
  </si>
  <si>
    <t>INNPLANTA 2012 (año 2013) (5)</t>
  </si>
  <si>
    <t>Infraestructura Científica 2013 (año 2014) (6)</t>
  </si>
  <si>
    <t>Infraestructura Científica 2013 (año 2015) (6)</t>
  </si>
  <si>
    <t>Infraestructura Científica 2015 (año 2015) (7)</t>
  </si>
  <si>
    <t>Infraestructura Científica 2018 (8)</t>
  </si>
  <si>
    <t>ESTADO DE INGRESOS</t>
  </si>
  <si>
    <t>EJERCICIO 2020</t>
  </si>
  <si>
    <t>Resumen por artículos</t>
  </si>
  <si>
    <t>Clasificación económica</t>
  </si>
  <si>
    <t>Importes</t>
  </si>
  <si>
    <t>FINANCIACIÓN</t>
  </si>
  <si>
    <t>DIFERENCIA 2019 CON 2020</t>
  </si>
  <si>
    <t>Cap.</t>
  </si>
  <si>
    <t>Art.</t>
  </si>
  <si>
    <t>Denominación</t>
  </si>
  <si>
    <t>Artículo</t>
  </si>
  <si>
    <t>Capítulo</t>
  </si>
  <si>
    <t>NO AFECTADA</t>
  </si>
  <si>
    <t>AFECTADA O FINALISTA</t>
  </si>
  <si>
    <t>Tasas, precios públicos y otros ingresos</t>
  </si>
  <si>
    <t>Tasas</t>
  </si>
  <si>
    <t>Precios públicos</t>
  </si>
  <si>
    <t>Ingresos por prestación de servicios</t>
  </si>
  <si>
    <t>Venta de bienes</t>
  </si>
  <si>
    <t>Reintegro de operaciones corrientes</t>
  </si>
  <si>
    <t>Transferencias corrientes</t>
  </si>
  <si>
    <t>De la Administración General del Estado</t>
  </si>
  <si>
    <t>De Organismos autónomos administrativos</t>
  </si>
  <si>
    <t>De la Seguridad Social</t>
  </si>
  <si>
    <t>De empresas públicas y otros entes públicos</t>
  </si>
  <si>
    <t>De Comunidades Autónomas</t>
  </si>
  <si>
    <t>De Corporaciones Locales</t>
  </si>
  <si>
    <t>De empresas privadas</t>
  </si>
  <si>
    <t>De Familias e Instituciones sin fines de lucro</t>
  </si>
  <si>
    <t>Del exterior</t>
  </si>
  <si>
    <t>Ingresos patrimoniales</t>
  </si>
  <si>
    <t>Intereses de depósitos</t>
  </si>
  <si>
    <t>Rentas de bienes inmuebles</t>
  </si>
  <si>
    <t>Producto de concesiones y aprov.especiales</t>
  </si>
  <si>
    <t xml:space="preserve">Otros ingresos patrimoniales </t>
  </si>
  <si>
    <t>Transferencias de capital</t>
  </si>
  <si>
    <t>De familias e instituciones sin fines de lucro</t>
  </si>
  <si>
    <t>Activos financieros</t>
  </si>
  <si>
    <t>Reintegro de préstamos concedidos</t>
  </si>
  <si>
    <t>Remanente de Tesorería</t>
  </si>
  <si>
    <t>Pasivos financieros</t>
  </si>
  <si>
    <t>Total Operaciones Corrientes</t>
  </si>
  <si>
    <t>Total Operaciones de Capital</t>
  </si>
  <si>
    <t>Total Operaciones No Financieras</t>
  </si>
  <si>
    <t>Total Operaciones Financieras</t>
  </si>
  <si>
    <t>TOTAL ESTADO DE INGRESOS</t>
  </si>
  <si>
    <t>Capítulo 3º</t>
  </si>
  <si>
    <t>Detalle por subconcepto</t>
  </si>
  <si>
    <t>Concp</t>
  </si>
  <si>
    <t>Subconc</t>
  </si>
  <si>
    <t>Tasas Académicas</t>
  </si>
  <si>
    <t>Por servicios administrativos</t>
  </si>
  <si>
    <t xml:space="preserve">Servicios académicos enseñanzas regladas </t>
  </si>
  <si>
    <t>Enseñanzas de Grado</t>
  </si>
  <si>
    <t>Enseñanzas de Posgrado oficial</t>
  </si>
  <si>
    <t>Compensación becarios MEC</t>
  </si>
  <si>
    <t>Compensación familias numerosas</t>
  </si>
  <si>
    <t>Compens.matrícula personal propio</t>
  </si>
  <si>
    <t>Compens. matriculas estudiantes con discapacidad</t>
  </si>
  <si>
    <t>Compens.matricula Vic. Violencia de Genero</t>
  </si>
  <si>
    <t>Compens.Matricula Victima del Terrorismo</t>
  </si>
  <si>
    <t>Compens. Matrícculas estudiantes Bonificación J.A.</t>
  </si>
  <si>
    <t>Derechos matrícula cursos y seminarios</t>
  </si>
  <si>
    <t>Estudios de Extensión Universitaria</t>
  </si>
  <si>
    <t>Cursos de Enseñanzas propias</t>
  </si>
  <si>
    <t>Cursos propios de Postgrado</t>
  </si>
  <si>
    <t>Cursos Centro de Actividades Deportivas</t>
  </si>
  <si>
    <t>Inscripciones jornadas,congresos</t>
  </si>
  <si>
    <t>Centro de Lenguas Modernas</t>
  </si>
  <si>
    <t>Cursos Centro Mediterráneo</t>
  </si>
  <si>
    <t>Aula Permanente Formación Abierta</t>
  </si>
  <si>
    <t>Otros Cursos y Seminarios</t>
  </si>
  <si>
    <t>Contratos artículo 83 LOU</t>
  </si>
  <si>
    <t>Contratos OTRI</t>
  </si>
  <si>
    <t>Contratos Fundación Univ.Empresa</t>
  </si>
  <si>
    <t>Unidades de apoyo a la investigación</t>
  </si>
  <si>
    <t>Centro Instrumentación Científica</t>
  </si>
  <si>
    <t>Otros Servicios Prestados</t>
  </si>
  <si>
    <t>Alojamiento, restauración y residencias</t>
  </si>
  <si>
    <t>Colegio Mayor Isabel la Católica</t>
  </si>
  <si>
    <t>Comedores universitarios</t>
  </si>
  <si>
    <t>Residencia Carmen de la Victoria</t>
  </si>
  <si>
    <t>Servicios Deportivos Universitarios</t>
  </si>
  <si>
    <t>Fichas deportivas. Servicio de Deportes</t>
  </si>
  <si>
    <t>Otros ingresos por prestación de servicios</t>
  </si>
  <si>
    <t>Bibliotecas</t>
  </si>
  <si>
    <t>Otros por prestación de servicios</t>
  </si>
  <si>
    <t>Publicaciones propias</t>
  </si>
  <si>
    <t>Libros y revistas Editorial Universit.</t>
  </si>
  <si>
    <t>Fotocopias y otros productos de reprografía</t>
  </si>
  <si>
    <t>Venta de Fotocopias y otros</t>
  </si>
  <si>
    <t>Reintegro de ejercicios cerrados Cap. II</t>
  </si>
  <si>
    <t>Del presupuesto corriente.</t>
  </si>
  <si>
    <t>Reint. por prestaciones de enfermedad</t>
  </si>
  <si>
    <t>Reint. por prestaciones de enfermedad en invest.</t>
  </si>
  <si>
    <t>Otros Ingresos</t>
  </si>
  <si>
    <t>Reintegro anuncios adjudicatarios</t>
  </si>
  <si>
    <t>Capítulo 4º</t>
  </si>
  <si>
    <t>Del Ministerio de Educación</t>
  </si>
  <si>
    <t>Financiación coste Ceuta y Melilla</t>
  </si>
  <si>
    <t>Otros ingresos del M.E.C.</t>
  </si>
  <si>
    <t>De otros Ministerios</t>
  </si>
  <si>
    <t>Financiación operaciones corrientes</t>
  </si>
  <si>
    <t>De Organismos Autónomos Administrativos</t>
  </si>
  <si>
    <t>De Organismos autónomos estatales</t>
  </si>
  <si>
    <t>Del Instituto de la Mujer</t>
  </si>
  <si>
    <t>De otros Org. Autónomos Estatales (SEPIE)</t>
  </si>
  <si>
    <t>De Organismos autónomos Junta Andalucía</t>
  </si>
  <si>
    <t>De otros Organismos Autónomos J.A.</t>
  </si>
  <si>
    <t>Del Servicio Andaluz de Salud</t>
  </si>
  <si>
    <t>Plazas vinculadas. C.Específico</t>
  </si>
  <si>
    <t>De universidades públicas</t>
  </si>
  <si>
    <t>Consej, de Economía y Conocimiento J.A.</t>
  </si>
  <si>
    <t>Financiación operativa estructural</t>
  </si>
  <si>
    <t>Financ. Operativa vincul. resultados</t>
  </si>
  <si>
    <t>Al Consejo Social</t>
  </si>
  <si>
    <t>Financiación Insuficiencia Financiera</t>
  </si>
  <si>
    <t>Planes de apoyo  PRAEM+CULTURA EMPREND</t>
  </si>
  <si>
    <t>Planes de apoyo Estudiantes y movilidad</t>
  </si>
  <si>
    <t xml:space="preserve">Otros Planes de apoyo </t>
  </si>
  <si>
    <t>IFMIF-DONES</t>
  </si>
  <si>
    <t>De otras Consejerías</t>
  </si>
  <si>
    <t>De Presidencia y Admon. Local</t>
  </si>
  <si>
    <t>45100.01 De Presidencia</t>
  </si>
  <si>
    <t>45100.02 De Presidencia (C. Docum. Europea)</t>
  </si>
  <si>
    <t>De Igualdad y Políticas Sociales</t>
  </si>
  <si>
    <t>De otras Consejerías y entes de la J.A.</t>
  </si>
  <si>
    <t>De otras Comunidades Autónomas</t>
  </si>
  <si>
    <t>De la Ciudad Autónoma de Melilla</t>
  </si>
  <si>
    <t>De la Ciudad Autónoma de Ceuta</t>
  </si>
  <si>
    <t>De Diputaciones y Cabildos Insulares</t>
  </si>
  <si>
    <t>De la Diputación de Granada</t>
  </si>
  <si>
    <t>De Ayuntamientos</t>
  </si>
  <si>
    <t>Del Ayuntamiento de Guadix</t>
  </si>
  <si>
    <t>Del Ayuntamiento de Almuñecar</t>
  </si>
  <si>
    <t>De otros Ayuntamientos</t>
  </si>
  <si>
    <t>De Empresas Privadas</t>
  </si>
  <si>
    <t>De entidades financieras</t>
  </si>
  <si>
    <t>De Bankia</t>
  </si>
  <si>
    <t>Del BSCH según Convenio</t>
  </si>
  <si>
    <t>De Aseguradoras</t>
  </si>
  <si>
    <t>De Caja Rural de Granada s/conv</t>
  </si>
  <si>
    <t>De La Caixa s/conv</t>
  </si>
  <si>
    <t>De otras empresas</t>
  </si>
  <si>
    <t>Para prácticas educativas</t>
  </si>
  <si>
    <t>Para actividades académicas</t>
  </si>
  <si>
    <t>Para patrocinio deportivo</t>
  </si>
  <si>
    <t>Para cátedras</t>
  </si>
  <si>
    <t>De Familias</t>
  </si>
  <si>
    <t>De Familias e Inst. sin lucro</t>
  </si>
  <si>
    <t>De Federaciones deportivas</t>
  </si>
  <si>
    <t>De Instituciones sin fines de lucro</t>
  </si>
  <si>
    <t>De Fundacion Gral. Univ. de Granada-Empresa</t>
  </si>
  <si>
    <t>De Otras Fundaciones</t>
  </si>
  <si>
    <t>Otras transferencias de la Unión Europea</t>
  </si>
  <si>
    <t>Para programas europeos</t>
  </si>
  <si>
    <t>Transferencias de fuera de la Unión Europea</t>
  </si>
  <si>
    <t>Capítulo 5º</t>
  </si>
  <si>
    <t>Ingresos Patrimoniales</t>
  </si>
  <si>
    <t>Intereses de cuentas bancarias</t>
  </si>
  <si>
    <t>De Banco Mare Nostrum</t>
  </si>
  <si>
    <t>De otras cuentas y depósitos</t>
  </si>
  <si>
    <t>Alquiler y productos de inmuebles</t>
  </si>
  <si>
    <t>Instalaciones deportivas</t>
  </si>
  <si>
    <t>Aulas y otros recintos universitarios</t>
  </si>
  <si>
    <t>Arrendamientos CETIC</t>
  </si>
  <si>
    <t>Arrendamientos CTT</t>
  </si>
  <si>
    <t>Alquiler de Aulas y otros recintos univ. Personal</t>
  </si>
  <si>
    <t>De concesiones administrativas</t>
  </si>
  <si>
    <t>De cafeterías</t>
  </si>
  <si>
    <t>De reprografías</t>
  </si>
  <si>
    <t>De máquinas expendedoras</t>
  </si>
  <si>
    <t>De otras concesiones administrativas</t>
  </si>
  <si>
    <t>Otros ingresos patrimoniales</t>
  </si>
  <si>
    <t>Explotación de patentes</t>
  </si>
  <si>
    <t>Licencias y explotación de patentes</t>
  </si>
  <si>
    <t>Capítulo 7º</t>
  </si>
  <si>
    <t>Del Ministerio Educación, Cultura y Deporte</t>
  </si>
  <si>
    <t>Para investigación científica</t>
  </si>
  <si>
    <t>Para equipam, Campus Ceuta y Melilla</t>
  </si>
  <si>
    <t>Programas europeos de movilidad</t>
  </si>
  <si>
    <t>Del Instituto de Salud Carlos III</t>
  </si>
  <si>
    <t>Del Instituto Nacional Invest.Agrarias</t>
  </si>
  <si>
    <t>Del Consejo Superior de Deportes</t>
  </si>
  <si>
    <t>De la A.E.C.I.</t>
  </si>
  <si>
    <t>Del C.S.I.C.</t>
  </si>
  <si>
    <t>De la Fund.Esp. Ciencia y Tecnologia</t>
  </si>
  <si>
    <t>De otros Org. Autónomos Estatales</t>
  </si>
  <si>
    <t>Instituto Andaluz de la Mujer</t>
  </si>
  <si>
    <t>De Otros Organismos Autónomos J.A.</t>
  </si>
  <si>
    <t>De Otros Organismos</t>
  </si>
  <si>
    <t>De otros organismos</t>
  </si>
  <si>
    <t>De Otros Entes Públicos</t>
  </si>
  <si>
    <t>De Universidades</t>
  </si>
  <si>
    <t>De Universidades Andaluzas</t>
  </si>
  <si>
    <t>De Otras Universidades</t>
  </si>
  <si>
    <t>Consej.Economía y Conocimiento</t>
  </si>
  <si>
    <t>Invers. Infraestr. y Equipam J And (P.A.U.)</t>
  </si>
  <si>
    <r>
      <t xml:space="preserve"> Progr.Operativ.FEDER J. And (</t>
    </r>
    <r>
      <rPr>
        <b/>
        <sz val="10"/>
        <rFont val="Arial"/>
        <family val="2"/>
      </rPr>
      <t>IFMIF-DONES)</t>
    </r>
  </si>
  <si>
    <t>Financ  Basica Investi. (Incluido Grupos investig)</t>
  </si>
  <si>
    <t>Financ Básica para inversiones</t>
  </si>
  <si>
    <t>Financ  BASICA Operat Investig</t>
  </si>
  <si>
    <t>Fortalecimiento 2014</t>
  </si>
  <si>
    <t>Invers. Infraestr. Científica J. And</t>
  </si>
  <si>
    <t>De Presidencia</t>
  </si>
  <si>
    <t>De Gobernación</t>
  </si>
  <si>
    <t>De Educación</t>
  </si>
  <si>
    <t>De Justicia y Administraciones Públic</t>
  </si>
  <si>
    <t>De Empleo</t>
  </si>
  <si>
    <t>De Turismo, Comercio y Deporte</t>
  </si>
  <si>
    <t>De Igualdad y Bienestar Social</t>
  </si>
  <si>
    <t>De Cultura</t>
  </si>
  <si>
    <t>De Medio Ambiente</t>
  </si>
  <si>
    <t>De resto de Comunidades Autónomas</t>
  </si>
  <si>
    <t>De otras Diputaciones Provinciales</t>
  </si>
  <si>
    <t>Del Ayuntamiento de Granada</t>
  </si>
  <si>
    <t>Del BSCH</t>
  </si>
  <si>
    <t xml:space="preserve">De otras empresas para investigación </t>
  </si>
  <si>
    <t>FUJITSU</t>
  </si>
  <si>
    <t>De otras empresas (cátedras)</t>
  </si>
  <si>
    <t>De instituciones y fundaciones</t>
  </si>
  <si>
    <t>Para investigación científica. F.G.UGR.E.</t>
  </si>
  <si>
    <t>De fundaciones</t>
  </si>
  <si>
    <t>De otros. Para investigación científica</t>
  </si>
  <si>
    <t>Para investigación cientíca. Excellent Sicene</t>
  </si>
  <si>
    <t>De fuera de la Unión Europea</t>
  </si>
  <si>
    <t>Capítulo 8º</t>
  </si>
  <si>
    <t>A largo plazo</t>
  </si>
  <si>
    <t>Reint. del personal de la Universidad</t>
  </si>
  <si>
    <t>Remanente de tesorería</t>
  </si>
  <si>
    <t>Remanente de tesorería afectado</t>
  </si>
  <si>
    <t>Remanente de tesorería no afectado</t>
  </si>
  <si>
    <t>Capítulo 9º</t>
  </si>
  <si>
    <t>A corto plazo del sector público</t>
  </si>
  <si>
    <t>A largo plazo del secor público</t>
  </si>
  <si>
    <t>PERSONAL DOCENTE E INVESTIGADOR FUNCIONARIO 2020</t>
  </si>
  <si>
    <t>CATEGORÍA</t>
  </si>
  <si>
    <t>TIPO</t>
  </si>
  <si>
    <t>INDIVIDUAL MENSUAL</t>
  </si>
  <si>
    <t>PLANT (*)</t>
  </si>
  <si>
    <t>TOTAL ANUAL</t>
  </si>
  <si>
    <t>SUELDO</t>
  </si>
  <si>
    <t>COMPL
DEST</t>
  </si>
  <si>
    <t>COMPL.
ESPECIF.</t>
  </si>
  <si>
    <t>COMPLEMENTO
DESTINO</t>
  </si>
  <si>
    <t>COMPLEMENTO 
ESPECIFICO</t>
  </si>
  <si>
    <t>TOTAL INDIVIDUAL</t>
  </si>
  <si>
    <t>Catedrático de Universidad</t>
  </si>
  <si>
    <t>TC</t>
  </si>
  <si>
    <t>Titular de Universidad</t>
  </si>
  <si>
    <t>Titular de Universidad (Régimen Gral.Seg.Social.)</t>
  </si>
  <si>
    <t xml:space="preserve">Titular de Universidad </t>
  </si>
  <si>
    <t>TP</t>
  </si>
  <si>
    <t>Catedrático de Escuela Universitaria</t>
  </si>
  <si>
    <t>Titular de Escuela Universitaria</t>
  </si>
  <si>
    <t>Titular de Universidad Interino</t>
  </si>
  <si>
    <t>Titular de Escuela Universitaria Interino</t>
  </si>
  <si>
    <t>Profesorado Emérito</t>
  </si>
  <si>
    <t>EN COMISIÓN DE SERVICIO</t>
  </si>
  <si>
    <t>Catedrático de Enseñanza Secundaria y similar</t>
  </si>
  <si>
    <t>Profesor de Enseñanza Secundaria y similar</t>
  </si>
  <si>
    <t>Maestría Industrial y similar</t>
  </si>
  <si>
    <t>TRAMOS DOCENTES</t>
  </si>
  <si>
    <t>TRAMOS DE INVESTIGACIÓN</t>
  </si>
  <si>
    <t>COMPLEMENTO AUTONÓMICO</t>
  </si>
  <si>
    <t>PREVISION ACTUACIONES PERSONAL DOCENTE FUNCIONARIO</t>
  </si>
  <si>
    <t>RETRIBUCIONES COMPLEMENTARIAS PLAZAS VINCULADAS S.A.S.</t>
  </si>
  <si>
    <t>TOTAL RETRIBUCIONES PERSONAL DOCENTE FUNCIONARIO</t>
  </si>
  <si>
    <t>Los importes reflejados en esta tabla, son estimativos, en tanto no sean fijados por la Administración Autonómica</t>
  </si>
  <si>
    <t>CONCEPTO</t>
  </si>
  <si>
    <t>PERSONAL DOCENTE E INVESTIGADOR</t>
  </si>
  <si>
    <t>FUNCIONARIO</t>
  </si>
  <si>
    <t>Retribuciones Básicas y Complementarias</t>
  </si>
  <si>
    <t>Trienios</t>
  </si>
  <si>
    <t>Indemnización por Residencia</t>
  </si>
  <si>
    <t>Cuota Patronal de la Seguridad Social</t>
  </si>
  <si>
    <t>Complemento por Acción Social a prestación I.T.</t>
  </si>
  <si>
    <t>CONTRATADO</t>
  </si>
  <si>
    <t>PERSONAL DE ADMINISTRACIÓN Y SERVICIOS</t>
  </si>
  <si>
    <t>LABORAL</t>
  </si>
  <si>
    <t>Sueldo, Trienios y Complementos</t>
  </si>
  <si>
    <t>Tribunales Pruebas de Acceso</t>
  </si>
  <si>
    <t>Coordinación Pruebas de Acceso</t>
  </si>
  <si>
    <t>Productividad y Artículo 32 Estatutos</t>
  </si>
  <si>
    <t>Personal de Colaboración Social INEM</t>
  </si>
  <si>
    <t>Indemnización e incentivos por Jubilación</t>
  </si>
  <si>
    <t>Beneficios en Precios Públicos Personal Universidad</t>
  </si>
  <si>
    <t>Complemento a la Prestación por I.T.</t>
  </si>
  <si>
    <t xml:space="preserve">Estimación Reducción Ley 3/2012 Junta Andalucía </t>
  </si>
  <si>
    <t>TOTAL GASTOS DE PERSONAL 2019</t>
  </si>
  <si>
    <t xml:space="preserve">706,748,16 euros, se encuentran imputados en el concepto 221 "Suministros" del Cap. 2º  </t>
  </si>
  <si>
    <t xml:space="preserve">ascendiendo el importe €. </t>
  </si>
  <si>
    <t xml:space="preserve">Nota: Los gastos que se preven ejecutar en concepto de vestuario de Pas Laboral y que suponen </t>
  </si>
  <si>
    <t>ESTADO RESUMEN DE GASTOS DE PERSONAL  2020</t>
  </si>
  <si>
    <t>PERSONAL DOCENTE E INVESTIGADOR CONTRATADO 2020</t>
  </si>
  <si>
    <t>PLANTILLA</t>
  </si>
  <si>
    <t>C.DESTINO Ó C.SING.CATEG.</t>
  </si>
  <si>
    <t>C.DOCTOR Ó C.ESPECÍFICO.</t>
  </si>
  <si>
    <t>INDIVIDUAL</t>
  </si>
  <si>
    <t xml:space="preserve">Profesor Colaborador </t>
  </si>
  <si>
    <t xml:space="preserve">Profesor Visitante </t>
  </si>
  <si>
    <t>Profesor Asociado</t>
  </si>
  <si>
    <t xml:space="preserve">Profesor Asociado </t>
  </si>
  <si>
    <t>Profesor Ayudante Doctor</t>
  </si>
  <si>
    <t xml:space="preserve">Profesor Ayudante </t>
  </si>
  <si>
    <t>Profesor Contratado Doctor</t>
  </si>
  <si>
    <t>Asociados Tipo 2</t>
  </si>
  <si>
    <t>Asociados Tipo 3</t>
  </si>
  <si>
    <t>Asociados Ciencias de la Salud</t>
  </si>
  <si>
    <t>Asociados Extranjeros</t>
  </si>
  <si>
    <t>Profesor Laboral Permanente</t>
  </si>
  <si>
    <t>Profesores de Educación Física</t>
  </si>
  <si>
    <t>Profesorado EU Enfermería Ceuta</t>
  </si>
  <si>
    <t>Complemento Autonómico</t>
  </si>
  <si>
    <t>Personal Docente por sustitución</t>
  </si>
  <si>
    <t>Previsión actuaciones Personal Docente e Investigador Contratado</t>
  </si>
  <si>
    <t>TOTAL RETRIBUCIONES PERSONAL DOCENTE  E INVEST. CONTRATADO</t>
  </si>
  <si>
    <t>,</t>
  </si>
  <si>
    <t>CARGOS ACADÉMICOS 2020</t>
  </si>
  <si>
    <t>CARGO</t>
  </si>
  <si>
    <t>Nº</t>
  </si>
  <si>
    <t>MENSUAL</t>
  </si>
  <si>
    <t>ANUAL</t>
  </si>
  <si>
    <t>Rector</t>
  </si>
  <si>
    <t>Vicerrector</t>
  </si>
  <si>
    <t>PAS</t>
  </si>
  <si>
    <t>Secretario General</t>
  </si>
  <si>
    <t>Inspector de Servicios</t>
  </si>
  <si>
    <t>Cargos asimilados a Vicerrector</t>
  </si>
  <si>
    <t>Decano de Facultad</t>
  </si>
  <si>
    <t>Director de Escuela Técnica Superior</t>
  </si>
  <si>
    <t>Cargos asimilados a Decano de Facultad</t>
  </si>
  <si>
    <t>Director de Departamento</t>
  </si>
  <si>
    <t>Cargos asimilados a Director de Departamento</t>
  </si>
  <si>
    <t>Vicedecano de Facultad</t>
  </si>
  <si>
    <t>Subdirector de Escuela Técnica Superior</t>
  </si>
  <si>
    <t xml:space="preserve">Secretario de Facultad </t>
  </si>
  <si>
    <t>Secretario Escuela Técnica Superior</t>
  </si>
  <si>
    <t>Cargos asimilados a Vicedecano de Facultad</t>
  </si>
  <si>
    <t>Director de Instituto Universitario</t>
  </si>
  <si>
    <t>Cargos asimilados a Director de Instituto Univ.</t>
  </si>
  <si>
    <t>Secretario de Departamento</t>
  </si>
  <si>
    <t>Coordinador Masteres Oficiales y Progr.Doctorado</t>
  </si>
  <si>
    <t>Cargos asimilados a Secretario de Departamento</t>
  </si>
  <si>
    <t>Ponentes Bachillerato</t>
  </si>
  <si>
    <t>TOTAL RETRIBUCIONES CARGOS ACADÉMICOS</t>
  </si>
  <si>
    <t xml:space="preserve"> </t>
  </si>
  <si>
    <t>RETRIBUCIONES BÁSICAS DEL PAS FUNCIONARIO 2020</t>
  </si>
  <si>
    <t>PAS FUNCIONARIO UGR</t>
  </si>
  <si>
    <t>GRUPO</t>
  </si>
  <si>
    <t>PLANT. FUN</t>
  </si>
  <si>
    <t>PLANT.LAB</t>
  </si>
  <si>
    <t>TOTAL  PLANTILLA</t>
  </si>
  <si>
    <t>TOTAL ANUAL INDIVIDUAL</t>
  </si>
  <si>
    <t>IMPORTE TOTAL</t>
  </si>
  <si>
    <t>A1</t>
  </si>
  <si>
    <t>A2</t>
  </si>
  <si>
    <t>B</t>
  </si>
  <si>
    <t>C1</t>
  </si>
  <si>
    <t>C2</t>
  </si>
  <si>
    <t>E</t>
  </si>
  <si>
    <t xml:space="preserve">PAS FUNCIONARIO CEUTA </t>
  </si>
  <si>
    <t xml:space="preserve">TOTAL </t>
  </si>
  <si>
    <t>PAS FUNCIONARIO MELILLA</t>
  </si>
  <si>
    <t>TOTAL PERSONAL UGR</t>
  </si>
  <si>
    <t>C DESTINO</t>
  </si>
  <si>
    <t>TOTAL PAS</t>
  </si>
  <si>
    <t>TOTAL ANUAL 2019</t>
  </si>
  <si>
    <t>TOTAL ANUAL 2020 INDIVIDUAL</t>
  </si>
  <si>
    <t>INTERVALO</t>
  </si>
  <si>
    <t>C HOMOLOGACIÓN ANUAL</t>
  </si>
  <si>
    <t>CPMCSM ANUAL</t>
  </si>
  <si>
    <t>TOTAL HOMOL.</t>
  </si>
  <si>
    <t>TOTAL CPMCS</t>
  </si>
  <si>
    <t>C ESPECÍFICO</t>
  </si>
  <si>
    <t>IMPORTE INDIVIDUAL ANUAL</t>
  </si>
  <si>
    <t>a</t>
  </si>
  <si>
    <t>b</t>
  </si>
  <si>
    <t>d</t>
  </si>
  <si>
    <t>6</t>
  </si>
  <si>
    <t>f</t>
  </si>
  <si>
    <t>7</t>
  </si>
  <si>
    <t>g</t>
  </si>
  <si>
    <t>8</t>
  </si>
  <si>
    <t>j</t>
  </si>
  <si>
    <t>k</t>
  </si>
  <si>
    <t>c</t>
  </si>
  <si>
    <t>PREVISIÓN NUEVAS ACTUACIONES</t>
  </si>
  <si>
    <t>TOTAL MENSUAL 2020</t>
  </si>
  <si>
    <t>e</t>
  </si>
  <si>
    <t>h</t>
  </si>
  <si>
    <t>i</t>
  </si>
  <si>
    <t>l</t>
  </si>
  <si>
    <t>n</t>
  </si>
  <si>
    <t>PERSONAL CEUTA (Incluido en total personal UGR)</t>
  </si>
  <si>
    <t>CD</t>
  </si>
  <si>
    <t>PERSONAL MELILLA (Incluido en total personal UGR)</t>
  </si>
  <si>
    <t>TOTAL ANUAL2019</t>
  </si>
  <si>
    <t xml:space="preserve"> PERSONAL LABORAL UGR.</t>
  </si>
  <si>
    <t>GRUPO PROFESIONAL - CATEGORIA</t>
  </si>
  <si>
    <t>SUELDO MENSUAL</t>
  </si>
  <si>
    <t>C.CATEG. MENSUAL</t>
  </si>
  <si>
    <t>C.HOMOL. MENSUAL</t>
  </si>
  <si>
    <t>CPMCS MENSUAL</t>
  </si>
  <si>
    <t>TOTAL MENSUAL</t>
  </si>
  <si>
    <t>SUELDO ANUAL</t>
  </si>
  <si>
    <t>C.CATEG. ANUAL</t>
  </si>
  <si>
    <t>C.HOMOL. ANUAL</t>
  </si>
  <si>
    <t>CPMCS ANUAL</t>
  </si>
  <si>
    <t>VESTUARIO ANUAL</t>
  </si>
  <si>
    <t>Grupo I ( T. Superior)</t>
  </si>
  <si>
    <t>Grupo II ( T Grado Medio)</t>
  </si>
  <si>
    <t>Grupo III (Técnico Especialista)</t>
  </si>
  <si>
    <t>Grupo IV (Técnico Auxiliar)</t>
  </si>
  <si>
    <t>TOTAL COLECTIVO</t>
  </si>
  <si>
    <t>PREVISIÓN ACTUACIONES</t>
  </si>
  <si>
    <t>TOTAL RETRIBUCIONES PAS LABORAL</t>
  </si>
  <si>
    <t>PERSONAL MELILLA  (Incluido en personal )</t>
  </si>
  <si>
    <t>PERSONAL CEUTA (Incluido en personal)</t>
  </si>
  <si>
    <t>CUOTA PATRONAL DE LA SEGURIDAD SOCIAL 2020</t>
  </si>
  <si>
    <t>PERSONAL</t>
  </si>
  <si>
    <t xml:space="preserve">% </t>
  </si>
  <si>
    <t>Docente funcionario (Régimen Gral.Seg.Social.)</t>
  </si>
  <si>
    <t>Docente Interino</t>
  </si>
  <si>
    <t>Docente Contratado Tiempo Completo</t>
  </si>
  <si>
    <t>Docente Contratado Tiempo Parcial</t>
  </si>
  <si>
    <t>Docente Contratado LRU</t>
  </si>
  <si>
    <t>Residencia Docente Contratado</t>
  </si>
  <si>
    <t>PAS Funcionario</t>
  </si>
  <si>
    <t>PAS Funcionario Interino</t>
  </si>
  <si>
    <t>Trienios PAS Funcionario</t>
  </si>
  <si>
    <t>Residencia PAS Funcionario</t>
  </si>
  <si>
    <t>PAS Laboral</t>
  </si>
  <si>
    <t>Residencia PAS Laboral</t>
  </si>
  <si>
    <t>Quinquenios y sexenios docente contratado y disminución carga docente</t>
  </si>
  <si>
    <t>TOTAL COSTE SEGURIDAD SOCIAL</t>
  </si>
  <si>
    <t>(*) Datos Aportados por S.S. a 25/10/2019</t>
  </si>
  <si>
    <t>Colectivo</t>
  </si>
  <si>
    <t>Grupo</t>
  </si>
  <si>
    <t>SEXO</t>
  </si>
  <si>
    <t>Nº efect.</t>
  </si>
  <si>
    <t>Pas Func.</t>
  </si>
  <si>
    <t>0 - 9 Años</t>
  </si>
  <si>
    <t>Hombre</t>
  </si>
  <si>
    <t>Mujer</t>
  </si>
  <si>
    <t>10 - 19 Años</t>
  </si>
  <si>
    <t>20 - 29 Años</t>
  </si>
  <si>
    <t>Pas Laboral</t>
  </si>
  <si>
    <t>30 - 39 Años</t>
  </si>
  <si>
    <t>PDI Contrat.</t>
  </si>
  <si>
    <t>40 - 49 Años</t>
  </si>
  <si>
    <t>PDI Func.</t>
  </si>
  <si>
    <t>Total PAS</t>
  </si>
  <si>
    <t>Total PDI</t>
  </si>
  <si>
    <t>Total hombres</t>
  </si>
  <si>
    <t>Total mujeres</t>
  </si>
  <si>
    <t>Antigüedad en años sobre total plantilla                                                Situación a 30 de Septiembre de 2019</t>
  </si>
  <si>
    <t>Total Plantilla</t>
  </si>
  <si>
    <t xml:space="preserve">0 - 9 </t>
  </si>
  <si>
    <t>10 - 19</t>
  </si>
  <si>
    <t xml:space="preserve">20 - 29 </t>
  </si>
  <si>
    <t xml:space="preserve">30 - 39 </t>
  </si>
  <si>
    <t xml:space="preserve">40 - 49 </t>
  </si>
  <si>
    <t>Antigüedad en años</t>
  </si>
  <si>
    <t>Antigüedad en años sobre total plantilla</t>
  </si>
  <si>
    <t>PAS Func.</t>
  </si>
  <si>
    <t>Antigüedad en años por sectores</t>
  </si>
  <si>
    <t>Antigüedad en años por colectivo</t>
  </si>
  <si>
    <t>Análisis por género de la plantilla de la UGR. Incorporaciones últimos diez años</t>
  </si>
  <si>
    <t>%colectivo</t>
  </si>
  <si>
    <t>%Sector</t>
  </si>
  <si>
    <t>%Plantilla</t>
  </si>
  <si>
    <t>Pas Funcionario</t>
  </si>
  <si>
    <t>0-1 años</t>
  </si>
  <si>
    <t>2-3 años</t>
  </si>
  <si>
    <t>4-5 años</t>
  </si>
  <si>
    <t>6-7 años</t>
  </si>
  <si>
    <t xml:space="preserve">8-9 años </t>
  </si>
  <si>
    <t>8-9&gt;años</t>
  </si>
  <si>
    <t>Incorporaciones sobre total plantilla (Últimos diez años)</t>
  </si>
  <si>
    <t>0-1</t>
  </si>
  <si>
    <t>2-3</t>
  </si>
  <si>
    <t>4-5</t>
  </si>
  <si>
    <t>6-7</t>
  </si>
  <si>
    <t>8-9</t>
  </si>
  <si>
    <t>Pdi Contratado</t>
  </si>
  <si>
    <t xml:space="preserve">8-9 </t>
  </si>
  <si>
    <t>8-9 años</t>
  </si>
  <si>
    <t>Pdi Funcionario</t>
  </si>
  <si>
    <t>Incorporaciones por sectores (Últimos diez años)</t>
  </si>
  <si>
    <t>Incorporaciones por colectivo (Últimos diez años)</t>
  </si>
  <si>
    <t>Análisis por género de la plantilla de la UGR                                         Situación a 30 deSeptiembre de 2019</t>
  </si>
  <si>
    <t>Género</t>
  </si>
  <si>
    <t>EfectGrupo</t>
  </si>
  <si>
    <t>EfectColect</t>
  </si>
  <si>
    <t>EfectSector</t>
  </si>
  <si>
    <t>%Grupo</t>
  </si>
  <si>
    <t>%Colectivo</t>
  </si>
  <si>
    <t>Subtotal</t>
  </si>
  <si>
    <t>G1</t>
  </si>
  <si>
    <t>Total</t>
  </si>
  <si>
    <t>G2</t>
  </si>
  <si>
    <t>G3</t>
  </si>
  <si>
    <t>G4</t>
  </si>
  <si>
    <t>Contr.Doctor</t>
  </si>
  <si>
    <t>Ayud Doctor</t>
  </si>
  <si>
    <t>subtotal</t>
  </si>
  <si>
    <t>Asociad</t>
  </si>
  <si>
    <t>Ayudante</t>
  </si>
  <si>
    <t>Asoc.Salud</t>
  </si>
  <si>
    <t>Colaborador</t>
  </si>
  <si>
    <t>Otros</t>
  </si>
  <si>
    <t>CU</t>
  </si>
  <si>
    <t>CEU</t>
  </si>
  <si>
    <t>TU</t>
  </si>
  <si>
    <t>TEU</t>
  </si>
  <si>
    <t>OTROS</t>
  </si>
  <si>
    <t>ESTUDIO SOBRE COSTE MANTENIMIENTO DE CEUTA Y MELILLA 2020</t>
  </si>
  <si>
    <t>CONCEPTOS</t>
  </si>
  <si>
    <t>CEUTA</t>
  </si>
  <si>
    <t>MELILLA</t>
  </si>
  <si>
    <t>CAPÍTULO 1º</t>
  </si>
  <si>
    <t>Docentes Funcionarios</t>
  </si>
  <si>
    <t>Docentes Contratados</t>
  </si>
  <si>
    <t>P.A.S. Funcionario</t>
  </si>
  <si>
    <t>P.A.S. Laboral</t>
  </si>
  <si>
    <t>TOTAL CAPÍTULO 1º</t>
  </si>
  <si>
    <t>CAPÍTULO 2º</t>
  </si>
  <si>
    <t>Vestuario</t>
  </si>
  <si>
    <t>Campus edif. Teniente Ruiz Ceuta (Estructurales)</t>
  </si>
  <si>
    <t>Facultad de Educación y Humanidades de Melilla( Estructurales)</t>
  </si>
  <si>
    <t>Fac. Ciencias Sociales Melilla) (Estructurales)</t>
  </si>
  <si>
    <t>Facultad de Ciencias de la Salud Melilla) (Estructurales)</t>
  </si>
  <si>
    <t>Facultad de Educación y Humanidades (Créd. Distribuibles)</t>
  </si>
  <si>
    <t>Fac. Ciencias Sociales (Créditos distribuibles)</t>
  </si>
  <si>
    <t>Facultad de Ciencias de la Salud (Créditos distribuibles)</t>
  </si>
  <si>
    <t>Dietas Reuniones Departamentales</t>
  </si>
  <si>
    <t>Gastos de coordinación</t>
  </si>
  <si>
    <t>TOTAL CAPÍTULO 2º</t>
  </si>
  <si>
    <t>TOTAL GASTO</t>
  </si>
  <si>
    <t>CONSEJO SOCIAL</t>
  </si>
  <si>
    <t>CÓDITO ECONÓMICO</t>
  </si>
  <si>
    <t>EXPLICACIÓN DEL INGRESO</t>
  </si>
  <si>
    <t>SUBCONCEPTO</t>
  </si>
  <si>
    <t>ARTÍCULO</t>
  </si>
  <si>
    <t>CAPÍTULO</t>
  </si>
  <si>
    <t>CAPÍTULO IV.- TRANSFERENCIAS CORRIENTES.</t>
  </si>
  <si>
    <t>Artículo  45.- De las Comunidades Autónomas</t>
  </si>
  <si>
    <t>De la Consejería de Economía y Conocimiento</t>
  </si>
  <si>
    <t>450.02</t>
  </si>
  <si>
    <t>TOTAL DE INGRESOS</t>
  </si>
  <si>
    <t>120 Personal Funcionario</t>
  </si>
  <si>
    <t>121 Personal Funcionario</t>
  </si>
  <si>
    <t>150 Productividad</t>
  </si>
  <si>
    <t>44 A  Universidades públicas (Foro Consejos Sociales )</t>
  </si>
  <si>
    <t>48 A Familias e Instituciones sin fines de lucro Conferencia C.Sociales UU.PP.EE</t>
  </si>
  <si>
    <t>63 Programas Feder y Campus de Excelencia</t>
  </si>
  <si>
    <t>780,05  Plan Propio para Promoción del Autoempleo</t>
  </si>
  <si>
    <t>82 Concesión préstamos en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</si>
</sst>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#,##0\ &quot;€&quot;;[Red]\-#,##0\ &quot;€&quot;"/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_-* #,##0.00&quot; Pts&quot;_-;\-* #,##0.00&quot; Pts&quot;_-;_-* \-??&quot; Pts&quot;_-;_-@_-"/>
    <numFmt numFmtId="166" formatCode="_-* #,##0.00\ &quot;Pts&quot;_-;\-* #,##0.00\ &quot;Pts&quot;_-;_-* &quot;-&quot;??\ &quot;Pts&quot;_-;_-@_-"/>
    <numFmt numFmtId="167" formatCode="0.0000"/>
    <numFmt numFmtId="168" formatCode="_-* #,##0\ _€_-;\-* #,##0\ _€_-;_-* &quot;-&quot;??\ _€_-;_-@_-"/>
    <numFmt numFmtId="169" formatCode="#,##0.00_ ;\-#,##0.00\ "/>
    <numFmt numFmtId="170" formatCode="_-* #,##0.00\ _P_t_s_-;\-* #,##0.00\ _P_t_s_-;_-* &quot;-&quot;??\ _P_t_s_-;_-@_-"/>
    <numFmt numFmtId="171" formatCode="_-* #,##0\ &quot;€&quot;_-;\-* #,##0\ &quot;€&quot;_-;_-* &quot;-&quot;??\ &quot;€&quot;_-;_-@_-"/>
    <numFmt numFmtId="172" formatCode="_-* #,##0\ _P_t_a_-;\-* #,##0\ _P_t_a_-;_-* &quot;-&quot;\ _P_t_a_-;_-@_-"/>
    <numFmt numFmtId="173" formatCode="#,##0.00;\-#,##0.00;;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Courier"/>
      <family val="3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Cambria"/>
      <family val="1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mbria"/>
      <family val="1"/>
      <scheme val="major"/>
    </font>
    <font>
      <sz val="8"/>
      <name val="Cambria"/>
      <family val="2"/>
      <scheme val="major"/>
    </font>
    <font>
      <b/>
      <sz val="8"/>
      <name val="Cambria"/>
      <family val="2"/>
      <scheme val="major"/>
    </font>
    <font>
      <sz val="8"/>
      <color theme="1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Calibri Light"/>
      <family val="2"/>
    </font>
    <font>
      <sz val="8.5"/>
      <name val="Arial"/>
      <family val="2"/>
    </font>
    <font>
      <b/>
      <sz val="10"/>
      <name val="Calibri"/>
      <family val="2"/>
      <scheme val="minor"/>
    </font>
    <font>
      <sz val="8"/>
      <name val="MS Sans Serif"/>
      <family val="2"/>
    </font>
    <font>
      <b/>
      <sz val="8"/>
      <name val="MS Sans Serif"/>
      <family val="2"/>
    </font>
  </fonts>
  <fills count="2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E0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7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0" fontId="1" fillId="0" borderId="0"/>
    <xf numFmtId="165" fontId="5" fillId="0" borderId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172" fontId="5" fillId="0" borderId="0" applyFont="0" applyFill="0" applyBorder="0" applyAlignment="0" applyProtection="0"/>
  </cellStyleXfs>
  <cellXfs count="1976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0" fillId="0" borderId="4" xfId="0" applyFill="1" applyBorder="1"/>
    <xf numFmtId="0" fontId="5" fillId="0" borderId="4" xfId="0" applyFont="1" applyFill="1" applyBorder="1"/>
    <xf numFmtId="0" fontId="1" fillId="0" borderId="4" xfId="3" applyFill="1" applyBorder="1"/>
    <xf numFmtId="0" fontId="1" fillId="0" borderId="5" xfId="3" applyFill="1" applyBorder="1"/>
    <xf numFmtId="0" fontId="0" fillId="0" borderId="5" xfId="3" applyFont="1" applyFill="1" applyBorder="1"/>
    <xf numFmtId="0" fontId="5" fillId="0" borderId="5" xfId="3" applyFont="1" applyFill="1" applyBorder="1"/>
    <xf numFmtId="0" fontId="1" fillId="0" borderId="5" xfId="3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2" xfId="0" applyFont="1" applyFill="1" applyBorder="1"/>
    <xf numFmtId="0" fontId="5" fillId="0" borderId="3" xfId="3" applyFont="1" applyFill="1" applyBorder="1"/>
    <xf numFmtId="0" fontId="5" fillId="0" borderId="4" xfId="3" applyFont="1" applyFill="1" applyBorder="1"/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7" xfId="0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3" fontId="0" fillId="0" borderId="9" xfId="0" applyNumberFormat="1" applyFill="1" applyBorder="1"/>
    <xf numFmtId="3" fontId="0" fillId="0" borderId="10" xfId="0" applyNumberFormat="1" applyFill="1" applyBorder="1"/>
    <xf numFmtId="3" fontId="5" fillId="0" borderId="10" xfId="0" applyNumberFormat="1" applyFont="1" applyFill="1" applyBorder="1"/>
    <xf numFmtId="3" fontId="1" fillId="0" borderId="10" xfId="3" applyNumberFormat="1" applyFill="1" applyBorder="1"/>
    <xf numFmtId="3" fontId="1" fillId="0" borderId="11" xfId="3" applyNumberFormat="1" applyFill="1" applyBorder="1"/>
    <xf numFmtId="3" fontId="4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49" fontId="4" fillId="0" borderId="2" xfId="0" applyNumberFormat="1" applyFont="1" applyFill="1" applyBorder="1" applyAlignment="1">
      <alignment horizontal="center"/>
    </xf>
    <xf numFmtId="3" fontId="5" fillId="0" borderId="12" xfId="3" applyNumberFormat="1" applyFont="1" applyFill="1" applyBorder="1"/>
    <xf numFmtId="6" fontId="6" fillId="0" borderId="10" xfId="3" applyNumberFormat="1" applyFont="1" applyFill="1" applyBorder="1" applyAlignment="1">
      <alignment vertical="center"/>
    </xf>
    <xf numFmtId="3" fontId="1" fillId="0" borderId="10" xfId="3" applyNumberFormat="1" applyFill="1" applyBorder="1" applyAlignment="1">
      <alignment vertical="center"/>
    </xf>
    <xf numFmtId="6" fontId="5" fillId="0" borderId="10" xfId="4" applyNumberFormat="1" applyFont="1" applyFill="1" applyBorder="1" applyAlignment="1">
      <alignment horizontal="right" vertical="center"/>
    </xf>
    <xf numFmtId="3" fontId="5" fillId="0" borderId="10" xfId="3" applyNumberFormat="1" applyFont="1" applyFill="1" applyBorder="1"/>
    <xf numFmtId="3" fontId="0" fillId="0" borderId="0" xfId="0" applyNumberFormat="1" applyFill="1" applyBorder="1"/>
    <xf numFmtId="3" fontId="4" fillId="0" borderId="13" xfId="0" applyNumberFormat="1" applyFont="1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3" fontId="0" fillId="2" borderId="9" xfId="0" applyNumberFormat="1" applyFill="1" applyBorder="1"/>
    <xf numFmtId="3" fontId="0" fillId="2" borderId="10" xfId="0" applyNumberFormat="1" applyFill="1" applyBorder="1"/>
    <xf numFmtId="3" fontId="1" fillId="2" borderId="10" xfId="3" applyNumberFormat="1" applyFill="1" applyBorder="1"/>
    <xf numFmtId="3" fontId="1" fillId="2" borderId="11" xfId="3" applyNumberFormat="1" applyFill="1" applyBorder="1"/>
    <xf numFmtId="3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4" fillId="2" borderId="0" xfId="0" applyFont="1" applyFill="1" applyBorder="1" applyAlignment="1">
      <alignment horizontal="center"/>
    </xf>
    <xf numFmtId="10" fontId="7" fillId="2" borderId="0" xfId="0" applyNumberFormat="1" applyFont="1" applyFill="1"/>
    <xf numFmtId="0" fontId="7" fillId="2" borderId="0" xfId="0" applyFont="1" applyFill="1"/>
    <xf numFmtId="10" fontId="7" fillId="3" borderId="0" xfId="0" applyNumberFormat="1" applyFont="1" applyFill="1"/>
    <xf numFmtId="0" fontId="5" fillId="0" borderId="0" xfId="0" applyFont="1" applyFill="1"/>
    <xf numFmtId="0" fontId="5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4" fillId="0" borderId="20" xfId="0" applyFont="1" applyFill="1" applyBorder="1"/>
    <xf numFmtId="3" fontId="5" fillId="4" borderId="18" xfId="0" applyNumberFormat="1" applyFont="1" applyFill="1" applyBorder="1"/>
    <xf numFmtId="3" fontId="5" fillId="3" borderId="13" xfId="5" applyNumberFormat="1" applyFont="1" applyFill="1" applyBorder="1"/>
    <xf numFmtId="10" fontId="7" fillId="2" borderId="0" xfId="0" applyNumberFormat="1" applyFont="1" applyFill="1" applyBorder="1"/>
    <xf numFmtId="0" fontId="7" fillId="0" borderId="21" xfId="0" applyFont="1" applyFill="1" applyBorder="1" applyAlignment="1">
      <alignment horizontal="center"/>
    </xf>
    <xf numFmtId="0" fontId="5" fillId="0" borderId="22" xfId="0" applyFont="1" applyFill="1" applyBorder="1"/>
    <xf numFmtId="3" fontId="5" fillId="4" borderId="23" xfId="0" applyNumberFormat="1" applyFont="1" applyFill="1" applyBorder="1"/>
    <xf numFmtId="3" fontId="5" fillId="3" borderId="24" xfId="5" applyNumberFormat="1" applyFont="1" applyFill="1" applyBorder="1"/>
    <xf numFmtId="0" fontId="7" fillId="0" borderId="25" xfId="0" applyFont="1" applyFill="1" applyBorder="1" applyAlignment="1">
      <alignment horizontal="center"/>
    </xf>
    <xf numFmtId="0" fontId="5" fillId="0" borderId="26" xfId="0" applyFont="1" applyFill="1" applyBorder="1"/>
    <xf numFmtId="3" fontId="5" fillId="4" borderId="27" xfId="0" applyNumberFormat="1" applyFont="1" applyFill="1" applyBorder="1"/>
    <xf numFmtId="3" fontId="5" fillId="3" borderId="28" xfId="5" applyNumberFormat="1" applyFont="1" applyFill="1" applyBorder="1"/>
    <xf numFmtId="0" fontId="7" fillId="0" borderId="29" xfId="0" applyFont="1" applyFill="1" applyBorder="1" applyAlignment="1">
      <alignment horizontal="center"/>
    </xf>
    <xf numFmtId="0" fontId="5" fillId="0" borderId="30" xfId="0" applyFont="1" applyFill="1" applyBorder="1"/>
    <xf numFmtId="3" fontId="5" fillId="4" borderId="31" xfId="0" applyNumberFormat="1" applyFont="1" applyFill="1" applyBorder="1"/>
    <xf numFmtId="3" fontId="5" fillId="3" borderId="32" xfId="5" applyNumberFormat="1" applyFont="1" applyFill="1" applyBorder="1"/>
    <xf numFmtId="0" fontId="7" fillId="0" borderId="33" xfId="0" applyFont="1" applyFill="1" applyBorder="1" applyAlignment="1">
      <alignment horizontal="center"/>
    </xf>
    <xf numFmtId="0" fontId="5" fillId="0" borderId="34" xfId="0" applyFont="1" applyFill="1" applyBorder="1"/>
    <xf numFmtId="3" fontId="4" fillId="0" borderId="35" xfId="0" applyNumberFormat="1" applyFont="1" applyFill="1" applyBorder="1"/>
    <xf numFmtId="3" fontId="4" fillId="0" borderId="35" xfId="5" applyNumberFormat="1" applyFont="1" applyFill="1" applyBorder="1"/>
    <xf numFmtId="0" fontId="4" fillId="0" borderId="15" xfId="0" applyFont="1" applyFill="1" applyBorder="1"/>
    <xf numFmtId="3" fontId="5" fillId="4" borderId="19" xfId="0" applyNumberFormat="1" applyFont="1" applyFill="1" applyBorder="1"/>
    <xf numFmtId="3" fontId="5" fillId="3" borderId="19" xfId="5" applyNumberFormat="1" applyFont="1" applyFill="1" applyBorder="1"/>
    <xf numFmtId="0" fontId="7" fillId="0" borderId="36" xfId="0" applyFont="1" applyFill="1" applyBorder="1" applyAlignment="1">
      <alignment horizontal="center"/>
    </xf>
    <xf numFmtId="3" fontId="5" fillId="4" borderId="26" xfId="0" applyNumberFormat="1" applyFont="1" applyFill="1" applyBorder="1"/>
    <xf numFmtId="0" fontId="5" fillId="0" borderId="37" xfId="0" applyFont="1" applyFill="1" applyBorder="1"/>
    <xf numFmtId="3" fontId="5" fillId="4" borderId="38" xfId="0" applyNumberFormat="1" applyFont="1" applyFill="1" applyBorder="1"/>
    <xf numFmtId="3" fontId="5" fillId="3" borderId="39" xfId="5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5" applyNumberFormat="1" applyFont="1" applyFill="1" applyBorder="1"/>
    <xf numFmtId="0" fontId="4" fillId="0" borderId="14" xfId="0" applyFont="1" applyFill="1" applyBorder="1"/>
    <xf numFmtId="0" fontId="7" fillId="0" borderId="40" xfId="0" applyFont="1" applyFill="1" applyBorder="1" applyAlignment="1">
      <alignment horizontal="center"/>
    </xf>
    <xf numFmtId="0" fontId="5" fillId="0" borderId="41" xfId="0" applyFont="1" applyFill="1" applyBorder="1"/>
    <xf numFmtId="3" fontId="5" fillId="4" borderId="42" xfId="0" applyNumberFormat="1" applyFont="1" applyFill="1" applyBorder="1"/>
    <xf numFmtId="0" fontId="5" fillId="0" borderId="43" xfId="0" applyFont="1" applyFill="1" applyBorder="1"/>
    <xf numFmtId="3" fontId="5" fillId="3" borderId="45" xfId="5" applyNumberFormat="1" applyFont="1" applyFill="1" applyBorder="1"/>
    <xf numFmtId="3" fontId="5" fillId="0" borderId="0" xfId="0" applyNumberFormat="1" applyFont="1" applyFill="1" applyBorder="1"/>
    <xf numFmtId="3" fontId="5" fillId="5" borderId="0" xfId="0" applyNumberFormat="1" applyFont="1" applyFill="1" applyBorder="1"/>
    <xf numFmtId="3" fontId="5" fillId="0" borderId="0" xfId="5" applyNumberFormat="1" applyFont="1" applyFill="1" applyBorder="1"/>
    <xf numFmtId="3" fontId="5" fillId="3" borderId="15" xfId="5" applyNumberFormat="1" applyFont="1" applyFill="1" applyBorder="1"/>
    <xf numFmtId="0" fontId="5" fillId="0" borderId="34" xfId="3" applyFont="1" applyFill="1" applyBorder="1"/>
    <xf numFmtId="0" fontId="5" fillId="0" borderId="43" xfId="3" applyFont="1" applyFill="1" applyBorder="1"/>
    <xf numFmtId="3" fontId="5" fillId="4" borderId="44" xfId="0" applyNumberFormat="1" applyFont="1" applyFill="1" applyBorder="1"/>
    <xf numFmtId="0" fontId="5" fillId="0" borderId="25" xfId="0" applyFont="1" applyFill="1" applyBorder="1" applyAlignment="1">
      <alignment horizontal="center"/>
    </xf>
    <xf numFmtId="0" fontId="5" fillId="0" borderId="26" xfId="3" applyFont="1" applyFill="1" applyBorder="1"/>
    <xf numFmtId="3" fontId="5" fillId="6" borderId="26" xfId="0" applyNumberFormat="1" applyFont="1" applyFill="1" applyBorder="1"/>
    <xf numFmtId="3" fontId="5" fillId="3" borderId="28" xfId="0" applyNumberFormat="1" applyFont="1" applyFill="1" applyBorder="1"/>
    <xf numFmtId="3" fontId="5" fillId="6" borderId="31" xfId="0" applyNumberFormat="1" applyFont="1" applyFill="1" applyBorder="1"/>
    <xf numFmtId="0" fontId="7" fillId="0" borderId="0" xfId="0" applyFont="1" applyFill="1" applyBorder="1" applyAlignment="1">
      <alignment horizontal="center"/>
    </xf>
    <xf numFmtId="3" fontId="5" fillId="3" borderId="46" xfId="5" applyNumberFormat="1" applyFont="1" applyFill="1" applyBorder="1"/>
    <xf numFmtId="3" fontId="5" fillId="6" borderId="19" xfId="0" applyNumberFormat="1" applyFont="1" applyFill="1" applyBorder="1"/>
    <xf numFmtId="3" fontId="5" fillId="6" borderId="42" xfId="0" applyNumberFormat="1" applyFont="1" applyFill="1" applyBorder="1"/>
    <xf numFmtId="3" fontId="5" fillId="6" borderId="27" xfId="0" applyNumberFormat="1" applyFont="1" applyFill="1" applyBorder="1"/>
    <xf numFmtId="3" fontId="5" fillId="6" borderId="44" xfId="0" applyNumberFormat="1" applyFont="1" applyFill="1" applyBorder="1"/>
    <xf numFmtId="3" fontId="5" fillId="6" borderId="41" xfId="0" applyNumberFormat="1" applyFont="1" applyFill="1" applyBorder="1"/>
    <xf numFmtId="3" fontId="5" fillId="6" borderId="30" xfId="0" applyNumberFormat="1" applyFont="1" applyFill="1" applyBorder="1"/>
    <xf numFmtId="3" fontId="5" fillId="0" borderId="35" xfId="0" applyNumberFormat="1" applyFont="1" applyFill="1" applyBorder="1"/>
    <xf numFmtId="3" fontId="5" fillId="0" borderId="35" xfId="5" applyNumberFormat="1" applyFont="1" applyFill="1" applyBorder="1"/>
    <xf numFmtId="3" fontId="5" fillId="6" borderId="43" xfId="0" applyNumberFormat="1" applyFont="1" applyFill="1" applyBorder="1"/>
    <xf numFmtId="0" fontId="7" fillId="0" borderId="47" xfId="0" applyFont="1" applyFill="1" applyBorder="1" applyAlignment="1">
      <alignment horizontal="center"/>
    </xf>
    <xf numFmtId="0" fontId="5" fillId="0" borderId="48" xfId="0" applyFont="1" applyFill="1" applyBorder="1"/>
    <xf numFmtId="3" fontId="5" fillId="3" borderId="38" xfId="5" applyNumberFormat="1" applyFont="1" applyFill="1" applyBorder="1"/>
    <xf numFmtId="3" fontId="5" fillId="6" borderId="18" xfId="0" applyNumberFormat="1" applyFont="1" applyFill="1" applyBorder="1"/>
    <xf numFmtId="0" fontId="5" fillId="0" borderId="26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3" fontId="5" fillId="6" borderId="0" xfId="0" applyNumberFormat="1" applyFont="1" applyFill="1" applyBorder="1"/>
    <xf numFmtId="0" fontId="4" fillId="0" borderId="22" xfId="0" applyFont="1" applyFill="1" applyBorder="1"/>
    <xf numFmtId="3" fontId="5" fillId="6" borderId="23" xfId="0" applyNumberFormat="1" applyFont="1" applyFill="1" applyBorder="1"/>
    <xf numFmtId="0" fontId="4" fillId="0" borderId="26" xfId="0" applyFont="1" applyFill="1" applyBorder="1"/>
    <xf numFmtId="0" fontId="4" fillId="0" borderId="30" xfId="0" applyFont="1" applyFill="1" applyBorder="1"/>
    <xf numFmtId="0" fontId="4" fillId="0" borderId="14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right"/>
    </xf>
    <xf numFmtId="3" fontId="4" fillId="0" borderId="19" xfId="5" applyNumberFormat="1" applyFont="1" applyFill="1" applyBorder="1" applyAlignment="1">
      <alignment horizontal="right"/>
    </xf>
    <xf numFmtId="10" fontId="7" fillId="0" borderId="0" xfId="0" applyNumberFormat="1" applyFont="1" applyFill="1" applyBorder="1"/>
    <xf numFmtId="0" fontId="10" fillId="0" borderId="0" xfId="0" applyFont="1" applyAlignment="1">
      <alignment horizontal="centerContinuous"/>
    </xf>
    <xf numFmtId="0" fontId="10" fillId="0" borderId="35" xfId="0" applyFont="1" applyBorder="1" applyAlignment="1">
      <alignment horizontal="centerContinuous"/>
    </xf>
    <xf numFmtId="0" fontId="11" fillId="0" borderId="49" xfId="0" applyFont="1" applyFill="1" applyBorder="1" applyAlignment="1"/>
    <xf numFmtId="0" fontId="11" fillId="0" borderId="50" xfId="0" applyFont="1" applyFill="1" applyBorder="1" applyAlignment="1"/>
    <xf numFmtId="0" fontId="4" fillId="0" borderId="5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left"/>
    </xf>
    <xf numFmtId="0" fontId="11" fillId="0" borderId="53" xfId="0" applyFont="1" applyFill="1" applyBorder="1" applyAlignment="1">
      <alignment horizontal="left"/>
    </xf>
    <xf numFmtId="3" fontId="0" fillId="0" borderId="35" xfId="0" applyNumberFormat="1" applyFill="1" applyBorder="1" applyAlignment="1"/>
    <xf numFmtId="4" fontId="0" fillId="0" borderId="54" xfId="0" applyNumberFormat="1" applyFill="1" applyBorder="1" applyAlignment="1"/>
    <xf numFmtId="0" fontId="12" fillId="0" borderId="55" xfId="0" applyFont="1" applyFill="1" applyBorder="1" applyAlignment="1">
      <alignment horizontal="left"/>
    </xf>
    <xf numFmtId="0" fontId="12" fillId="0" borderId="56" xfId="0" applyFont="1" applyFill="1" applyBorder="1" applyAlignment="1">
      <alignment horizontal="left"/>
    </xf>
    <xf numFmtId="3" fontId="4" fillId="0" borderId="31" xfId="0" applyNumberFormat="1" applyFont="1" applyFill="1" applyBorder="1" applyAlignment="1"/>
    <xf numFmtId="4" fontId="4" fillId="0" borderId="32" xfId="0" applyNumberFormat="1" applyFont="1" applyFill="1" applyBorder="1" applyAlignment="1"/>
    <xf numFmtId="0" fontId="0" fillId="0" borderId="0" xfId="0" applyBorder="1"/>
    <xf numFmtId="10" fontId="0" fillId="0" borderId="0" xfId="6" applyNumberFormat="1" applyFont="1"/>
    <xf numFmtId="4" fontId="0" fillId="0" borderId="0" xfId="0" applyNumberFormat="1"/>
    <xf numFmtId="3" fontId="0" fillId="0" borderId="0" xfId="0" applyNumberFormat="1"/>
    <xf numFmtId="0" fontId="0" fillId="0" borderId="35" xfId="0" applyBorder="1"/>
    <xf numFmtId="0" fontId="0" fillId="0" borderId="51" xfId="0" applyFill="1" applyBorder="1" applyAlignment="1"/>
    <xf numFmtId="0" fontId="11" fillId="0" borderId="0" xfId="0" applyFont="1" applyFill="1" applyBorder="1" applyAlignment="1">
      <alignment horizontal="left"/>
    </xf>
    <xf numFmtId="0" fontId="12" fillId="0" borderId="58" xfId="0" applyFont="1" applyFill="1" applyBorder="1" applyAlignment="1">
      <alignment horizontal="left"/>
    </xf>
    <xf numFmtId="0" fontId="0" fillId="0" borderId="50" xfId="0" applyFill="1" applyBorder="1" applyAlignment="1"/>
    <xf numFmtId="3" fontId="4" fillId="0" borderId="58" xfId="0" applyNumberFormat="1" applyFont="1" applyFill="1" applyBorder="1" applyAlignment="1"/>
    <xf numFmtId="0" fontId="0" fillId="0" borderId="34" xfId="0" applyBorder="1"/>
    <xf numFmtId="3" fontId="0" fillId="0" borderId="0" xfId="0" applyNumberFormat="1" applyFill="1" applyBorder="1" applyAlignment="1"/>
    <xf numFmtId="0" fontId="10" fillId="0" borderId="0" xfId="0" applyFont="1" applyBorder="1" applyAlignment="1">
      <alignment horizontal="centerContinuous"/>
    </xf>
    <xf numFmtId="0" fontId="9" fillId="0" borderId="49" xfId="7" applyFont="1" applyFill="1" applyBorder="1" applyAlignment="1">
      <alignment horizontal="center" vertical="center"/>
    </xf>
    <xf numFmtId="3" fontId="16" fillId="2" borderId="60" xfId="7" applyNumberFormat="1" applyFont="1" applyFill="1" applyBorder="1"/>
    <xf numFmtId="0" fontId="17" fillId="0" borderId="29" xfId="7" applyFont="1" applyFill="1" applyBorder="1" applyAlignment="1" applyProtection="1">
      <alignment horizontal="center"/>
    </xf>
    <xf numFmtId="0" fontId="17" fillId="0" borderId="30" xfId="7" applyFont="1" applyFill="1" applyBorder="1" applyAlignment="1" applyProtection="1">
      <alignment horizontal="center"/>
    </xf>
    <xf numFmtId="0" fontId="17" fillId="0" borderId="32" xfId="7" applyFont="1" applyFill="1" applyBorder="1" applyAlignment="1" applyProtection="1">
      <alignment horizontal="center"/>
    </xf>
    <xf numFmtId="3" fontId="14" fillId="2" borderId="52" xfId="7" applyNumberFormat="1" applyFont="1" applyFill="1" applyBorder="1" applyAlignment="1">
      <alignment horizontal="center"/>
    </xf>
    <xf numFmtId="0" fontId="17" fillId="0" borderId="60" xfId="7" applyFont="1" applyFill="1" applyBorder="1" applyAlignment="1" applyProtection="1"/>
    <xf numFmtId="3" fontId="18" fillId="0" borderId="61" xfId="7" applyNumberFormat="1" applyFont="1" applyFill="1" applyBorder="1" applyProtection="1"/>
    <xf numFmtId="3" fontId="17" fillId="0" borderId="62" xfId="7" applyNumberFormat="1" applyFont="1" applyFill="1" applyBorder="1" applyProtection="1"/>
    <xf numFmtId="3" fontId="16" fillId="2" borderId="52" xfId="7" applyNumberFormat="1" applyFont="1" applyFill="1" applyBorder="1"/>
    <xf numFmtId="0" fontId="18" fillId="0" borderId="33" xfId="7" applyFont="1" applyFill="1" applyBorder="1" applyAlignment="1" applyProtection="1"/>
    <xf numFmtId="3" fontId="18" fillId="0" borderId="34" xfId="7" applyNumberFormat="1" applyFont="1" applyFill="1" applyBorder="1" applyProtection="1"/>
    <xf numFmtId="3" fontId="17" fillId="0" borderId="54" xfId="7" applyNumberFormat="1" applyFont="1" applyFill="1" applyBorder="1" applyProtection="1"/>
    <xf numFmtId="0" fontId="18" fillId="0" borderId="52" xfId="7" applyFont="1" applyFill="1" applyBorder="1" applyAlignment="1" applyProtection="1"/>
    <xf numFmtId="3" fontId="18" fillId="0" borderId="35" xfId="7" applyNumberFormat="1" applyFont="1" applyFill="1" applyBorder="1" applyProtection="1"/>
    <xf numFmtId="3" fontId="15" fillId="0" borderId="34" xfId="7" applyNumberFormat="1" applyFont="1" applyFill="1" applyBorder="1"/>
    <xf numFmtId="3" fontId="15" fillId="0" borderId="41" xfId="7" applyNumberFormat="1" applyFont="1" applyFill="1" applyBorder="1"/>
    <xf numFmtId="0" fontId="17" fillId="0" borderId="29" xfId="7" applyFont="1" applyFill="1" applyBorder="1" applyAlignment="1" applyProtection="1">
      <alignment horizontal="right"/>
    </xf>
    <xf numFmtId="3" fontId="17" fillId="0" borderId="32" xfId="7" applyNumberFormat="1" applyFont="1" applyFill="1" applyBorder="1" applyProtection="1"/>
    <xf numFmtId="3" fontId="17" fillId="0" borderId="31" xfId="7" applyNumberFormat="1" applyFont="1" applyFill="1" applyBorder="1" applyProtection="1"/>
    <xf numFmtId="3" fontId="17" fillId="0" borderId="30" xfId="7" applyNumberFormat="1" applyFont="1" applyFill="1" applyBorder="1" applyProtection="1"/>
    <xf numFmtId="3" fontId="17" fillId="0" borderId="63" xfId="7" applyNumberFormat="1" applyFont="1" applyFill="1" applyBorder="1" applyProtection="1"/>
    <xf numFmtId="3" fontId="17" fillId="3" borderId="32" xfId="7" applyNumberFormat="1" applyFont="1" applyFill="1" applyBorder="1" applyProtection="1"/>
    <xf numFmtId="3" fontId="18" fillId="0" borderId="64" xfId="7" applyNumberFormat="1" applyFont="1" applyFill="1" applyBorder="1" applyProtection="1"/>
    <xf numFmtId="4" fontId="17" fillId="0" borderId="62" xfId="7" applyNumberFormat="1" applyFont="1" applyFill="1" applyBorder="1" applyProtection="1"/>
    <xf numFmtId="3" fontId="17" fillId="0" borderId="65" xfId="7" applyNumberFormat="1" applyFont="1" applyFill="1" applyBorder="1" applyProtection="1"/>
    <xf numFmtId="3" fontId="18" fillId="0" borderId="41" xfId="7" applyNumberFormat="1" applyFont="1" applyFill="1" applyBorder="1" applyProtection="1"/>
    <xf numFmtId="0" fontId="17" fillId="0" borderId="55" xfId="7" applyFont="1" applyFill="1" applyBorder="1" applyAlignment="1" applyProtection="1">
      <alignment horizontal="right"/>
    </xf>
    <xf numFmtId="0" fontId="15" fillId="0" borderId="52" xfId="7" applyFont="1" applyFill="1" applyBorder="1"/>
    <xf numFmtId="0" fontId="18" fillId="0" borderId="40" xfId="7" applyFont="1" applyFill="1" applyBorder="1" applyAlignment="1" applyProtection="1"/>
    <xf numFmtId="0" fontId="17" fillId="0" borderId="47" xfId="7" applyFont="1" applyFill="1" applyBorder="1" applyAlignment="1" applyProtection="1">
      <alignment horizontal="right"/>
    </xf>
    <xf numFmtId="3" fontId="17" fillId="0" borderId="37" xfId="7" applyNumberFormat="1" applyFont="1" applyFill="1" applyBorder="1" applyProtection="1"/>
    <xf numFmtId="8" fontId="18" fillId="0" borderId="34" xfId="7" applyNumberFormat="1" applyFont="1" applyFill="1" applyBorder="1" applyProtection="1"/>
    <xf numFmtId="0" fontId="15" fillId="0" borderId="0" xfId="7" applyFont="1" applyFill="1" applyBorder="1"/>
    <xf numFmtId="3" fontId="16" fillId="3" borderId="52" xfId="7" applyNumberFormat="1" applyFont="1" applyFill="1" applyBorder="1"/>
    <xf numFmtId="3" fontId="18" fillId="0" borderId="0" xfId="7" applyNumberFormat="1" applyFont="1" applyFill="1" applyBorder="1" applyProtection="1"/>
    <xf numFmtId="0" fontId="16" fillId="0" borderId="7" xfId="7" applyFont="1" applyFill="1" applyBorder="1" applyAlignment="1" applyProtection="1">
      <alignment horizontal="right"/>
    </xf>
    <xf numFmtId="3" fontId="17" fillId="0" borderId="13" xfId="7" applyNumberFormat="1" applyFont="1" applyFill="1" applyBorder="1" applyProtection="1"/>
    <xf numFmtId="3" fontId="17" fillId="3" borderId="13" xfId="7" applyNumberFormat="1" applyFont="1" applyFill="1" applyBorder="1" applyProtection="1"/>
    <xf numFmtId="3" fontId="18" fillId="0" borderId="66" xfId="7" applyNumberFormat="1" applyFont="1" applyFill="1" applyBorder="1" applyProtection="1"/>
    <xf numFmtId="3" fontId="18" fillId="0" borderId="35" xfId="7" applyNumberFormat="1" applyFont="1" applyFill="1" applyBorder="1"/>
    <xf numFmtId="0" fontId="15" fillId="0" borderId="34" xfId="7" applyFont="1" applyFill="1" applyBorder="1"/>
    <xf numFmtId="3" fontId="15" fillId="0" borderId="0" xfId="7" applyNumberFormat="1" applyFont="1" applyFill="1" applyBorder="1"/>
    <xf numFmtId="0" fontId="18" fillId="0" borderId="40" xfId="7" applyFont="1" applyFill="1" applyBorder="1" applyAlignment="1" applyProtection="1">
      <alignment horizontal="left"/>
    </xf>
    <xf numFmtId="8" fontId="15" fillId="0" borderId="41" xfId="7" applyNumberFormat="1" applyFont="1" applyFill="1" applyBorder="1"/>
    <xf numFmtId="0" fontId="17" fillId="0" borderId="67" xfId="7" applyFont="1" applyFill="1" applyBorder="1" applyAlignment="1" applyProtection="1"/>
    <xf numFmtId="0" fontId="18" fillId="0" borderId="52" xfId="7" applyFont="1" applyFill="1" applyBorder="1" applyAlignment="1" applyProtection="1">
      <alignment horizontal="left"/>
    </xf>
    <xf numFmtId="3" fontId="17" fillId="3" borderId="54" xfId="7" applyNumberFormat="1" applyFont="1" applyFill="1" applyBorder="1" applyProtection="1"/>
    <xf numFmtId="3" fontId="17" fillId="0" borderId="18" xfId="7" applyNumberFormat="1" applyFont="1" applyFill="1" applyBorder="1" applyProtection="1"/>
    <xf numFmtId="0" fontId="14" fillId="0" borderId="7" xfId="7" applyFont="1" applyFill="1" applyBorder="1" applyAlignment="1" applyProtection="1">
      <alignment horizontal="right"/>
    </xf>
    <xf numFmtId="3" fontId="19" fillId="0" borderId="18" xfId="7" applyNumberFormat="1" applyFont="1" applyFill="1" applyBorder="1" applyProtection="1"/>
    <xf numFmtId="3" fontId="19" fillId="0" borderId="13" xfId="7" applyNumberFormat="1" applyFont="1" applyFill="1" applyBorder="1" applyProtection="1"/>
    <xf numFmtId="3" fontId="19" fillId="3" borderId="13" xfId="7" applyNumberFormat="1" applyFont="1" applyFill="1" applyBorder="1" applyProtection="1"/>
    <xf numFmtId="0" fontId="9" fillId="0" borderId="49" xfId="7" applyFont="1" applyFill="1" applyBorder="1" applyAlignment="1">
      <alignment horizontal="center"/>
    </xf>
    <xf numFmtId="0" fontId="15" fillId="0" borderId="59" xfId="7" applyFont="1" applyFill="1" applyBorder="1"/>
    <xf numFmtId="0" fontId="17" fillId="0" borderId="31" xfId="7" applyFont="1" applyFill="1" applyBorder="1" applyAlignment="1" applyProtection="1">
      <alignment horizontal="center"/>
    </xf>
    <xf numFmtId="0" fontId="18" fillId="7" borderId="27" xfId="7" applyFont="1" applyFill="1" applyBorder="1" applyAlignment="1" applyProtection="1">
      <alignment horizontal="center"/>
    </xf>
    <xf numFmtId="0" fontId="18" fillId="7" borderId="26" xfId="7" applyFont="1" applyFill="1" applyBorder="1" applyAlignment="1" applyProtection="1">
      <alignment horizontal="center"/>
    </xf>
    <xf numFmtId="3" fontId="18" fillId="7" borderId="65" xfId="7" applyNumberFormat="1" applyFont="1" applyFill="1" applyBorder="1" applyProtection="1"/>
    <xf numFmtId="3" fontId="18" fillId="0" borderId="53" xfId="7" applyNumberFormat="1" applyFont="1" applyFill="1" applyBorder="1" applyProtection="1"/>
    <xf numFmtId="10" fontId="18" fillId="7" borderId="65" xfId="7" applyNumberFormat="1" applyFont="1" applyFill="1" applyBorder="1" applyProtection="1"/>
    <xf numFmtId="10" fontId="17" fillId="7" borderId="65" xfId="7" applyNumberFormat="1" applyFont="1" applyFill="1" applyBorder="1" applyProtection="1"/>
    <xf numFmtId="3" fontId="17" fillId="0" borderId="46" xfId="7" applyNumberFormat="1" applyFont="1" applyFill="1" applyBorder="1" applyProtection="1"/>
    <xf numFmtId="0" fontId="16" fillId="0" borderId="16" xfId="7" applyFont="1" applyFill="1" applyBorder="1" applyAlignment="1" applyProtection="1">
      <alignment horizontal="right" vertical="center"/>
    </xf>
    <xf numFmtId="3" fontId="17" fillId="0" borderId="17" xfId="7" applyNumberFormat="1" applyFont="1" applyFill="1" applyBorder="1" applyAlignment="1" applyProtection="1">
      <alignment vertical="center"/>
    </xf>
    <xf numFmtId="3" fontId="17" fillId="0" borderId="13" xfId="7" applyNumberFormat="1" applyFont="1" applyFill="1" applyBorder="1" applyAlignment="1" applyProtection="1">
      <alignment vertical="center"/>
    </xf>
    <xf numFmtId="0" fontId="16" fillId="0" borderId="7" xfId="7" applyFont="1" applyFill="1" applyBorder="1" applyAlignment="1" applyProtection="1">
      <alignment horizontal="right" vertical="center"/>
    </xf>
    <xf numFmtId="3" fontId="17" fillId="0" borderId="18" xfId="7" applyNumberFormat="1" applyFont="1" applyFill="1" applyBorder="1" applyAlignment="1" applyProtection="1">
      <alignment vertical="center"/>
    </xf>
    <xf numFmtId="0" fontId="16" fillId="8" borderId="52" xfId="7" applyFont="1" applyFill="1" applyBorder="1" applyAlignment="1" applyProtection="1">
      <alignment horizontal="right" vertical="center"/>
    </xf>
    <xf numFmtId="3" fontId="17" fillId="8" borderId="0" xfId="7" applyNumberFormat="1" applyFont="1" applyFill="1" applyBorder="1" applyAlignment="1" applyProtection="1">
      <alignment vertical="center"/>
    </xf>
    <xf numFmtId="3" fontId="17" fillId="8" borderId="65" xfId="7" applyNumberFormat="1" applyFont="1" applyFill="1" applyBorder="1" applyAlignment="1" applyProtection="1">
      <alignment vertical="center"/>
    </xf>
    <xf numFmtId="3" fontId="17" fillId="0" borderId="16" xfId="7" applyNumberFormat="1" applyFont="1" applyFill="1" applyBorder="1" applyAlignment="1" applyProtection="1">
      <alignment vertical="center"/>
    </xf>
    <xf numFmtId="3" fontId="17" fillId="0" borderId="68" xfId="7" applyNumberFormat="1" applyFont="1" applyFill="1" applyBorder="1" applyAlignment="1" applyProtection="1">
      <alignment vertical="center"/>
    </xf>
    <xf numFmtId="3" fontId="17" fillId="0" borderId="37" xfId="7" applyNumberFormat="1" applyFont="1" applyFill="1" applyBorder="1" applyAlignment="1" applyProtection="1">
      <alignment vertical="center"/>
    </xf>
    <xf numFmtId="3" fontId="17" fillId="0" borderId="39" xfId="7" applyNumberFormat="1" applyFont="1" applyFill="1" applyBorder="1" applyAlignment="1" applyProtection="1">
      <alignment vertical="center"/>
    </xf>
    <xf numFmtId="0" fontId="9" fillId="0" borderId="7" xfId="7" applyFont="1" applyFill="1" applyBorder="1" applyAlignment="1" applyProtection="1">
      <alignment horizontal="center" vertical="center"/>
    </xf>
    <xf numFmtId="3" fontId="20" fillId="0" borderId="18" xfId="7" applyNumberFormat="1" applyFont="1" applyFill="1" applyBorder="1" applyAlignment="1" applyProtection="1">
      <alignment vertical="center"/>
    </xf>
    <xf numFmtId="3" fontId="20" fillId="0" borderId="13" xfId="7" applyNumberFormat="1" applyFont="1" applyFill="1" applyBorder="1" applyAlignment="1" applyProtection="1">
      <alignment vertical="center"/>
    </xf>
    <xf numFmtId="10" fontId="17" fillId="7" borderId="69" xfId="7" applyNumberFormat="1" applyFont="1" applyFill="1" applyBorder="1" applyAlignment="1" applyProtection="1">
      <alignment vertical="center"/>
    </xf>
    <xf numFmtId="0" fontId="21" fillId="0" borderId="0" xfId="0" applyFont="1" applyProtection="1">
      <protection locked="0"/>
    </xf>
    <xf numFmtId="0" fontId="21" fillId="0" borderId="0" xfId="0" applyFont="1"/>
    <xf numFmtId="0" fontId="21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3" fontId="9" fillId="0" borderId="0" xfId="0" applyNumberFormat="1" applyFont="1" applyProtection="1"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/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</xf>
    <xf numFmtId="3" fontId="4" fillId="0" borderId="60" xfId="0" applyNumberFormat="1" applyFont="1" applyBorder="1" applyAlignment="1" applyProtection="1">
      <alignment horizontal="center" vertical="center"/>
    </xf>
    <xf numFmtId="3" fontId="4" fillId="0" borderId="70" xfId="0" applyNumberFormat="1" applyFont="1" applyBorder="1" applyAlignment="1" applyProtection="1">
      <alignment horizontal="left" vertical="center"/>
    </xf>
    <xf numFmtId="3" fontId="4" fillId="0" borderId="70" xfId="0" applyNumberFormat="1" applyFont="1" applyBorder="1" applyAlignment="1" applyProtection="1">
      <alignment horizontal="center" vertical="center"/>
    </xf>
    <xf numFmtId="3" fontId="4" fillId="0" borderId="62" xfId="0" applyNumberFormat="1" applyFont="1" applyBorder="1" applyAlignment="1" applyProtection="1">
      <alignment horizontal="center" vertical="center"/>
    </xf>
    <xf numFmtId="3" fontId="4" fillId="0" borderId="60" xfId="0" applyNumberFormat="1" applyFont="1" applyBorder="1" applyAlignment="1" applyProtection="1">
      <alignment horizontal="right" vertical="center"/>
    </xf>
    <xf numFmtId="3" fontId="4" fillId="0" borderId="61" xfId="0" applyNumberFormat="1" applyFont="1" applyBorder="1" applyAlignment="1" applyProtection="1">
      <alignment horizontal="right" vertical="center"/>
      <protection locked="0"/>
    </xf>
    <xf numFmtId="0" fontId="4" fillId="0" borderId="62" xfId="0" applyFont="1" applyBorder="1" applyAlignment="1" applyProtection="1">
      <alignment horizontal="right" vertical="center"/>
    </xf>
    <xf numFmtId="3" fontId="4" fillId="0" borderId="52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vertical="center"/>
    </xf>
    <xf numFmtId="3" fontId="4" fillId="0" borderId="65" xfId="0" applyNumberFormat="1" applyFont="1" applyFill="1" applyBorder="1" applyAlignment="1" applyProtection="1">
      <alignment vertical="center"/>
    </xf>
    <xf numFmtId="3" fontId="4" fillId="0" borderId="52" xfId="0" applyNumberFormat="1" applyFont="1" applyFill="1" applyBorder="1" applyAlignment="1" applyProtection="1">
      <alignment horizontal="right" vertical="center"/>
    </xf>
    <xf numFmtId="3" fontId="4" fillId="0" borderId="34" xfId="0" applyNumberFormat="1" applyFont="1" applyBorder="1" applyAlignment="1" applyProtection="1">
      <alignment horizontal="right" vertical="center"/>
    </xf>
    <xf numFmtId="3" fontId="4" fillId="0" borderId="65" xfId="0" applyNumberFormat="1" applyFont="1" applyBorder="1" applyAlignment="1" applyProtection="1">
      <alignment horizontal="right" vertical="center"/>
    </xf>
    <xf numFmtId="3" fontId="4" fillId="0" borderId="0" xfId="0" applyNumberFormat="1" applyFont="1" applyFill="1" applyBorder="1" applyProtection="1"/>
    <xf numFmtId="3" fontId="4" fillId="0" borderId="52" xfId="0" applyNumberFormat="1" applyFont="1" applyBorder="1" applyProtection="1"/>
    <xf numFmtId="3" fontId="4" fillId="0" borderId="0" xfId="0" applyNumberFormat="1" applyFont="1" applyBorder="1" applyProtection="1"/>
    <xf numFmtId="3" fontId="4" fillId="0" borderId="0" xfId="0" applyNumberFormat="1" applyFont="1" applyBorder="1" applyAlignment="1" applyProtection="1">
      <alignment vertical="center"/>
    </xf>
    <xf numFmtId="3" fontId="4" fillId="0" borderId="65" xfId="0" applyNumberFormat="1" applyFont="1" applyBorder="1" applyAlignment="1" applyProtection="1">
      <alignment vertical="center"/>
    </xf>
    <xf numFmtId="3" fontId="4" fillId="0" borderId="52" xfId="0" applyNumberFormat="1" applyFont="1" applyBorder="1" applyAlignment="1" applyProtection="1">
      <alignment horizontal="right" vertical="center"/>
    </xf>
    <xf numFmtId="3" fontId="4" fillId="0" borderId="47" xfId="0" applyNumberFormat="1" applyFont="1" applyBorder="1" applyProtection="1"/>
    <xf numFmtId="3" fontId="4" fillId="0" borderId="57" xfId="0" applyNumberFormat="1" applyFont="1" applyBorder="1" applyProtection="1"/>
    <xf numFmtId="3" fontId="4" fillId="0" borderId="57" xfId="0" applyNumberFormat="1" applyFont="1" applyBorder="1" applyAlignment="1" applyProtection="1">
      <alignment vertical="center"/>
    </xf>
    <xf numFmtId="3" fontId="4" fillId="0" borderId="69" xfId="0" applyNumberFormat="1" applyFont="1" applyBorder="1" applyAlignment="1" applyProtection="1">
      <alignment vertical="center"/>
    </xf>
    <xf numFmtId="3" fontId="4" fillId="0" borderId="47" xfId="0" applyNumberFormat="1" applyFont="1" applyBorder="1" applyAlignment="1" applyProtection="1">
      <alignment horizontal="right" vertical="center"/>
    </xf>
    <xf numFmtId="3" fontId="4" fillId="0" borderId="37" xfId="0" applyNumberFormat="1" applyFont="1" applyBorder="1" applyAlignment="1" applyProtection="1">
      <alignment horizontal="right" vertical="center"/>
    </xf>
    <xf numFmtId="3" fontId="4" fillId="0" borderId="69" xfId="0" applyNumberFormat="1" applyFont="1" applyBorder="1" applyAlignment="1" applyProtection="1">
      <alignment horizontal="right" vertical="center"/>
    </xf>
    <xf numFmtId="3" fontId="4" fillId="0" borderId="37" xfId="0" applyNumberFormat="1" applyFont="1" applyBorder="1" applyProtection="1"/>
    <xf numFmtId="3" fontId="4" fillId="0" borderId="39" xfId="0" applyNumberFormat="1" applyFont="1" applyBorder="1" applyProtection="1"/>
    <xf numFmtId="3" fontId="4" fillId="0" borderId="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Protection="1">
      <protection locked="0"/>
    </xf>
    <xf numFmtId="4" fontId="9" fillId="0" borderId="0" xfId="0" applyNumberFormat="1" applyFont="1"/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52" xfId="0" applyBorder="1" applyProtection="1">
      <protection locked="0"/>
    </xf>
    <xf numFmtId="0" fontId="0" fillId="0" borderId="0" xfId="0" applyBorder="1" applyProtection="1">
      <protection locked="0"/>
    </xf>
    <xf numFmtId="3" fontId="0" fillId="0" borderId="61" xfId="0" applyNumberFormat="1" applyFill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3" fontId="4" fillId="0" borderId="17" xfId="0" applyNumberFormat="1" applyFont="1" applyFill="1" applyBorder="1" applyProtection="1">
      <protection locked="0"/>
    </xf>
    <xf numFmtId="3" fontId="4" fillId="0" borderId="13" xfId="0" applyNumberFormat="1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Fill="1" applyProtection="1">
      <protection locked="0"/>
    </xf>
    <xf numFmtId="0" fontId="5" fillId="0" borderId="0" xfId="0" applyFont="1"/>
    <xf numFmtId="0" fontId="5" fillId="0" borderId="52" xfId="0" applyFont="1" applyBorder="1" applyProtection="1">
      <protection locked="0"/>
    </xf>
    <xf numFmtId="3" fontId="0" fillId="0" borderId="34" xfId="0" applyNumberFormat="1" applyFill="1" applyBorder="1" applyProtection="1">
      <protection locked="0"/>
    </xf>
    <xf numFmtId="3" fontId="0" fillId="0" borderId="0" xfId="0" applyNumberFormat="1" applyBorder="1" applyProtection="1">
      <protection locked="0"/>
    </xf>
    <xf numFmtId="3" fontId="0" fillId="0" borderId="54" xfId="0" applyNumberFormat="1" applyBorder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3" fontId="4" fillId="0" borderId="17" xfId="0" applyNumberFormat="1" applyFont="1" applyBorder="1" applyProtection="1">
      <protection locked="0"/>
    </xf>
    <xf numFmtId="3" fontId="4" fillId="0" borderId="13" xfId="0" applyNumberFormat="1" applyFont="1" applyBorder="1" applyProtection="1">
      <protection locked="0"/>
    </xf>
    <xf numFmtId="0" fontId="24" fillId="0" borderId="0" xfId="0" applyFont="1"/>
    <xf numFmtId="3" fontId="0" fillId="0" borderId="0" xfId="0" applyNumberFormat="1" applyFill="1"/>
    <xf numFmtId="3" fontId="0" fillId="0" borderId="61" xfId="0" applyNumberFormat="1" applyFill="1" applyBorder="1" applyAlignment="1" applyProtection="1">
      <alignment vertical="center"/>
      <protection locked="0"/>
    </xf>
    <xf numFmtId="3" fontId="0" fillId="0" borderId="34" xfId="0" applyNumberFormat="1" applyFill="1" applyBorder="1" applyAlignment="1" applyProtection="1">
      <alignment vertical="center"/>
      <protection locked="0"/>
    </xf>
    <xf numFmtId="3" fontId="0" fillId="0" borderId="0" xfId="0" applyNumberFormat="1" applyFill="1" applyBorder="1" applyProtection="1">
      <protection locked="0"/>
    </xf>
    <xf numFmtId="0" fontId="5" fillId="0" borderId="52" xfId="0" applyFont="1" applyFill="1" applyBorder="1" applyProtection="1">
      <protection locked="0"/>
    </xf>
    <xf numFmtId="3" fontId="0" fillId="0" borderId="34" xfId="0" applyNumberFormat="1" applyFill="1" applyBorder="1"/>
    <xf numFmtId="0" fontId="4" fillId="0" borderId="56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Protection="1">
      <protection locked="0"/>
    </xf>
    <xf numFmtId="0" fontId="0" fillId="0" borderId="70" xfId="0" applyBorder="1" applyProtection="1">
      <protection locked="0"/>
    </xf>
    <xf numFmtId="3" fontId="0" fillId="0" borderId="61" xfId="0" applyNumberFormat="1" applyBorder="1"/>
    <xf numFmtId="0" fontId="0" fillId="0" borderId="61" xfId="0" applyBorder="1" applyProtection="1">
      <protection locked="0"/>
    </xf>
    <xf numFmtId="0" fontId="0" fillId="0" borderId="62" xfId="0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Fill="1" applyBorder="1" applyProtection="1">
      <protection locked="0"/>
    </xf>
    <xf numFmtId="0" fontId="4" fillId="0" borderId="7" xfId="0" applyFont="1" applyBorder="1" applyProtection="1">
      <protection locked="0"/>
    </xf>
    <xf numFmtId="0" fontId="25" fillId="0" borderId="14" xfId="0" applyFont="1" applyBorder="1" applyProtection="1">
      <protection locked="0"/>
    </xf>
    <xf numFmtId="3" fontId="25" fillId="0" borderId="17" xfId="0" applyNumberFormat="1" applyFont="1" applyFill="1" applyBorder="1" applyProtection="1">
      <protection locked="0"/>
    </xf>
    <xf numFmtId="3" fontId="25" fillId="0" borderId="14" xfId="0" applyNumberFormat="1" applyFont="1" applyBorder="1" applyProtection="1">
      <protection locked="0"/>
    </xf>
    <xf numFmtId="3" fontId="25" fillId="0" borderId="13" xfId="0" applyNumberFormat="1" applyFont="1" applyBorder="1" applyProtection="1">
      <protection locked="0"/>
    </xf>
    <xf numFmtId="0" fontId="25" fillId="0" borderId="52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3" fontId="5" fillId="0" borderId="61" xfId="0" applyNumberFormat="1" applyFont="1" applyFill="1" applyBorder="1" applyAlignment="1" applyProtection="1">
      <alignment horizontal="right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3" fontId="5" fillId="0" borderId="3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3" fontId="0" fillId="5" borderId="53" xfId="0" applyNumberFormat="1" applyFill="1" applyBorder="1" applyProtection="1">
      <protection locked="0"/>
    </xf>
    <xf numFmtId="3" fontId="0" fillId="0" borderId="53" xfId="0" applyNumberFormat="1" applyBorder="1" applyProtection="1">
      <protection locked="0"/>
    </xf>
    <xf numFmtId="3" fontId="0" fillId="0" borderId="65" xfId="0" applyNumberFormat="1" applyBorder="1" applyProtection="1">
      <protection locked="0"/>
    </xf>
    <xf numFmtId="3" fontId="0" fillId="5" borderId="0" xfId="0" applyNumberFormat="1" applyFill="1" applyBorder="1" applyProtection="1">
      <protection locked="0"/>
    </xf>
    <xf numFmtId="0" fontId="0" fillId="0" borderId="60" xfId="0" applyBorder="1" applyProtection="1">
      <protection locked="0"/>
    </xf>
    <xf numFmtId="0" fontId="0" fillId="0" borderId="0" xfId="0" applyFill="1" applyProtection="1">
      <protection locked="0"/>
    </xf>
    <xf numFmtId="3" fontId="0" fillId="0" borderId="34" xfId="0" applyNumberFormat="1" applyBorder="1" applyProtection="1">
      <protection locked="0"/>
    </xf>
    <xf numFmtId="3" fontId="4" fillId="0" borderId="15" xfId="0" applyNumberFormat="1" applyFont="1" applyBorder="1" applyProtection="1">
      <protection locked="0"/>
    </xf>
    <xf numFmtId="4" fontId="21" fillId="0" borderId="0" xfId="0" applyNumberFormat="1" applyFont="1"/>
    <xf numFmtId="3" fontId="21" fillId="0" borderId="0" xfId="0" applyNumberFormat="1" applyFont="1" applyProtection="1">
      <protection locked="0"/>
    </xf>
    <xf numFmtId="3" fontId="21" fillId="0" borderId="0" xfId="0" applyNumberFormat="1" applyFont="1" applyAlignment="1" applyProtection="1">
      <alignment horizontal="center"/>
      <protection locked="0"/>
    </xf>
    <xf numFmtId="3" fontId="4" fillId="0" borderId="61" xfId="0" applyNumberFormat="1" applyFont="1" applyBorder="1" applyAlignment="1" applyProtection="1">
      <alignment horizontal="right" vertical="center"/>
    </xf>
    <xf numFmtId="3" fontId="4" fillId="0" borderId="62" xfId="0" applyNumberFormat="1" applyFont="1" applyBorder="1" applyAlignment="1" applyProtection="1">
      <alignment horizontal="right" vertical="center"/>
    </xf>
    <xf numFmtId="3" fontId="4" fillId="0" borderId="33" xfId="0" applyNumberFormat="1" applyFont="1" applyBorder="1" applyAlignment="1" applyProtection="1">
      <alignment horizontal="right" vertical="center"/>
    </xf>
    <xf numFmtId="3" fontId="4" fillId="0" borderId="74" xfId="0" applyNumberFormat="1" applyFont="1" applyFill="1" applyBorder="1" applyProtection="1"/>
    <xf numFmtId="3" fontId="4" fillId="0" borderId="75" xfId="0" applyNumberFormat="1" applyFont="1" applyBorder="1" applyProtection="1"/>
    <xf numFmtId="3" fontId="4" fillId="0" borderId="75" xfId="0" applyNumberFormat="1" applyFont="1" applyBorder="1" applyAlignment="1" applyProtection="1">
      <alignment vertical="center"/>
    </xf>
    <xf numFmtId="3" fontId="4" fillId="0" borderId="74" xfId="0" applyNumberFormat="1" applyFont="1" applyBorder="1" applyAlignment="1" applyProtection="1">
      <alignment horizontal="right" vertical="center"/>
    </xf>
    <xf numFmtId="3" fontId="4" fillId="0" borderId="26" xfId="0" applyNumberFormat="1" applyFont="1" applyBorder="1" applyAlignment="1" applyProtection="1">
      <alignment horizontal="right" vertical="center"/>
    </xf>
    <xf numFmtId="3" fontId="4" fillId="0" borderId="76" xfId="0" applyNumberFormat="1" applyFont="1" applyBorder="1" applyAlignment="1" applyProtection="1">
      <alignment horizontal="right" vertical="center"/>
    </xf>
    <xf numFmtId="3" fontId="4" fillId="0" borderId="34" xfId="0" applyNumberFormat="1" applyFont="1" applyBorder="1" applyAlignment="1" applyProtection="1">
      <alignment horizontal="center" vertical="center"/>
    </xf>
    <xf numFmtId="3" fontId="4" fillId="10" borderId="34" xfId="0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/>
    <xf numFmtId="3" fontId="4" fillId="0" borderId="30" xfId="0" applyNumberFormat="1" applyFont="1" applyBorder="1" applyAlignment="1" applyProtection="1">
      <alignment horizontal="center" vertical="center"/>
    </xf>
    <xf numFmtId="3" fontId="4" fillId="10" borderId="69" xfId="0" applyNumberFormat="1" applyFont="1" applyFill="1" applyBorder="1" applyAlignment="1" applyProtection="1">
      <alignment horizontal="right" vertical="center"/>
    </xf>
    <xf numFmtId="3" fontId="9" fillId="0" borderId="0" xfId="0" applyNumberFormat="1" applyFont="1"/>
    <xf numFmtId="3" fontId="4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Fill="1" applyBorder="1"/>
    <xf numFmtId="3" fontId="5" fillId="0" borderId="0" xfId="0" applyNumberFormat="1" applyFont="1" applyBorder="1"/>
    <xf numFmtId="0" fontId="5" fillId="0" borderId="0" xfId="0" applyFont="1" applyBorder="1"/>
    <xf numFmtId="4" fontId="5" fillId="0" borderId="0" xfId="0" applyNumberFormat="1" applyFont="1"/>
    <xf numFmtId="0" fontId="0" fillId="0" borderId="65" xfId="0" applyBorder="1"/>
    <xf numFmtId="0" fontId="0" fillId="0" borderId="52" xfId="0" applyBorder="1"/>
    <xf numFmtId="4" fontId="0" fillId="0" borderId="0" xfId="0" applyNumberFormat="1" applyFill="1"/>
    <xf numFmtId="3" fontId="4" fillId="0" borderId="20" xfId="0" applyNumberFormat="1" applyFont="1" applyBorder="1" applyProtection="1">
      <protection locked="0"/>
    </xf>
    <xf numFmtId="3" fontId="4" fillId="0" borderId="24" xfId="0" applyNumberFormat="1" applyFont="1" applyBorder="1" applyAlignment="1">
      <alignment horizontal="right" vertical="center"/>
    </xf>
    <xf numFmtId="3" fontId="0" fillId="0" borderId="0" xfId="0" applyNumberFormat="1" applyProtection="1">
      <protection locked="0"/>
    </xf>
    <xf numFmtId="3" fontId="5" fillId="0" borderId="0" xfId="5" applyNumberFormat="1"/>
    <xf numFmtId="0" fontId="0" fillId="0" borderId="47" xfId="0" applyBorder="1" applyProtection="1">
      <protection locked="0"/>
    </xf>
    <xf numFmtId="0" fontId="4" fillId="0" borderId="47" xfId="0" applyFont="1" applyBorder="1" applyAlignment="1" applyProtection="1">
      <alignment horizontal="left"/>
      <protection locked="0"/>
    </xf>
    <xf numFmtId="3" fontId="0" fillId="0" borderId="61" xfId="0" applyNumberFormat="1" applyBorder="1" applyProtection="1">
      <protection locked="0"/>
    </xf>
    <xf numFmtId="3" fontId="0" fillId="0" borderId="77" xfId="0" applyNumberFormat="1" applyFill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3" fontId="0" fillId="0" borderId="78" xfId="0" applyNumberFormat="1" applyFill="1" applyBorder="1" applyProtection="1">
      <protection locked="0"/>
    </xf>
    <xf numFmtId="3" fontId="0" fillId="0" borderId="78" xfId="0" applyNumberFormat="1" applyFill="1" applyBorder="1" applyAlignment="1" applyProtection="1">
      <alignment horizontal="right"/>
      <protection locked="0"/>
    </xf>
    <xf numFmtId="0" fontId="0" fillId="5" borderId="78" xfId="0" applyFill="1" applyBorder="1"/>
    <xf numFmtId="0" fontId="0" fillId="0" borderId="78" xfId="0" applyBorder="1"/>
    <xf numFmtId="6" fontId="0" fillId="0" borderId="0" xfId="0" applyNumberFormat="1"/>
    <xf numFmtId="3" fontId="0" fillId="0" borderId="33" xfId="0" applyNumberFormat="1" applyBorder="1" applyProtection="1">
      <protection locked="0"/>
    </xf>
    <xf numFmtId="0" fontId="0" fillId="0" borderId="65" xfId="0" applyBorder="1" applyProtection="1">
      <protection locked="0"/>
    </xf>
    <xf numFmtId="0" fontId="23" fillId="0" borderId="47" xfId="8" applyFont="1" applyBorder="1"/>
    <xf numFmtId="0" fontId="0" fillId="0" borderId="69" xfId="0" applyBorder="1" applyProtection="1">
      <protection locked="0"/>
    </xf>
    <xf numFmtId="3" fontId="4" fillId="0" borderId="19" xfId="0" applyNumberFormat="1" applyFont="1" applyFill="1" applyBorder="1" applyProtection="1">
      <protection locked="0"/>
    </xf>
    <xf numFmtId="3" fontId="4" fillId="0" borderId="19" xfId="0" applyNumberFormat="1" applyFont="1" applyBorder="1" applyProtection="1">
      <protection locked="0"/>
    </xf>
    <xf numFmtId="4" fontId="4" fillId="0" borderId="0" xfId="0" applyNumberFormat="1" applyFont="1" applyFill="1" applyAlignment="1">
      <alignment horizontal="center"/>
    </xf>
    <xf numFmtId="0" fontId="0" fillId="0" borderId="33" xfId="0" applyFill="1" applyBorder="1"/>
    <xf numFmtId="3" fontId="0" fillId="0" borderId="78" xfId="0" applyNumberFormat="1" applyBorder="1" applyProtection="1">
      <protection locked="0"/>
    </xf>
    <xf numFmtId="3" fontId="0" fillId="0" borderId="0" xfId="0" applyNumberFormat="1" applyAlignment="1" applyProtection="1"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54" xfId="0" applyNumberFormat="1" applyBorder="1" applyAlignment="1" applyProtection="1">
      <alignment vertical="center"/>
      <protection locked="0"/>
    </xf>
    <xf numFmtId="3" fontId="0" fillId="0" borderId="35" xfId="0" applyNumberFormat="1" applyBorder="1" applyProtection="1">
      <protection locked="0"/>
    </xf>
    <xf numFmtId="0" fontId="21" fillId="0" borderId="0" xfId="0" applyFont="1" applyAlignment="1" applyProtection="1">
      <alignment horizontal="center" vertical="top"/>
      <protection locked="0"/>
    </xf>
    <xf numFmtId="3" fontId="4" fillId="0" borderId="74" xfId="0" applyNumberFormat="1" applyFont="1" applyBorder="1" applyProtection="1"/>
    <xf numFmtId="3" fontId="4" fillId="0" borderId="41" xfId="0" applyNumberFormat="1" applyFont="1" applyBorder="1" applyAlignment="1" applyProtection="1">
      <alignment horizontal="right" vertical="center"/>
    </xf>
    <xf numFmtId="3" fontId="4" fillId="0" borderId="32" xfId="0" applyNumberFormat="1" applyFont="1" applyBorder="1" applyProtection="1"/>
    <xf numFmtId="0" fontId="27" fillId="0" borderId="0" xfId="0" applyFont="1"/>
    <xf numFmtId="0" fontId="9" fillId="0" borderId="0" xfId="0" applyFont="1" applyBorder="1" applyAlignment="1" applyProtection="1">
      <alignment horizontal="center"/>
      <protection locked="0"/>
    </xf>
    <xf numFmtId="3" fontId="0" fillId="0" borderId="67" xfId="0" applyNumberFormat="1" applyFill="1" applyBorder="1" applyProtection="1">
      <protection locked="0"/>
    </xf>
    <xf numFmtId="3" fontId="0" fillId="0" borderId="33" xfId="0" applyNumberFormat="1" applyFill="1" applyBorder="1" applyProtection="1">
      <protection locked="0"/>
    </xf>
    <xf numFmtId="6" fontId="0" fillId="0" borderId="0" xfId="0" applyNumberFormat="1" applyBorder="1"/>
    <xf numFmtId="3" fontId="5" fillId="0" borderId="33" xfId="0" quotePrefix="1" applyNumberFormat="1" applyFont="1" applyFill="1" applyBorder="1" applyProtection="1">
      <protection locked="0"/>
    </xf>
    <xf numFmtId="3" fontId="0" fillId="0" borderId="37" xfId="0" applyNumberFormat="1" applyBorder="1" applyProtection="1">
      <protection locked="0"/>
    </xf>
    <xf numFmtId="0" fontId="9" fillId="0" borderId="17" xfId="0" applyNumberFormat="1" applyFont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9" fillId="0" borderId="52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Protection="1">
      <protection locked="0"/>
    </xf>
    <xf numFmtId="0" fontId="19" fillId="0" borderId="64" xfId="0" applyFont="1" applyBorder="1" applyProtection="1">
      <protection locked="0"/>
    </xf>
    <xf numFmtId="3" fontId="7" fillId="3" borderId="64" xfId="0" applyNumberFormat="1" applyFont="1" applyFill="1" applyBorder="1" applyAlignment="1">
      <alignment horizontal="right"/>
    </xf>
    <xf numFmtId="0" fontId="19" fillId="2" borderId="71" xfId="0" applyFont="1" applyFill="1" applyBorder="1"/>
    <xf numFmtId="0" fontId="7" fillId="0" borderId="52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3" fontId="7" fillId="0" borderId="35" xfId="0" applyNumberFormat="1" applyFont="1" applyBorder="1" applyProtection="1">
      <protection locked="0"/>
    </xf>
    <xf numFmtId="3" fontId="7" fillId="3" borderId="35" xfId="5" applyNumberFormat="1" applyFont="1" applyFill="1" applyBorder="1" applyProtection="1">
      <protection locked="0"/>
    </xf>
    <xf numFmtId="10" fontId="7" fillId="2" borderId="54" xfId="0" applyNumberFormat="1" applyFont="1" applyFill="1" applyBorder="1"/>
    <xf numFmtId="0" fontId="7" fillId="0" borderId="0" xfId="0" applyFont="1" applyBorder="1"/>
    <xf numFmtId="0" fontId="19" fillId="0" borderId="47" xfId="0" applyFont="1" applyBorder="1" applyAlignment="1">
      <alignment horizontal="center"/>
    </xf>
    <xf numFmtId="0" fontId="19" fillId="0" borderId="57" xfId="0" applyFont="1" applyBorder="1"/>
    <xf numFmtId="3" fontId="19" fillId="0" borderId="37" xfId="0" applyNumberFormat="1" applyFont="1" applyBorder="1"/>
    <xf numFmtId="3" fontId="19" fillId="3" borderId="57" xfId="0" applyNumberFormat="1" applyFont="1" applyFill="1" applyBorder="1"/>
    <xf numFmtId="10" fontId="19" fillId="2" borderId="39" xfId="0" applyNumberFormat="1" applyFont="1" applyFill="1" applyBorder="1"/>
    <xf numFmtId="0" fontId="7" fillId="0" borderId="35" xfId="0" applyFont="1" applyBorder="1" applyProtection="1">
      <protection locked="0"/>
    </xf>
    <xf numFmtId="3" fontId="7" fillId="3" borderId="35" xfId="0" applyNumberFormat="1" applyFont="1" applyFill="1" applyBorder="1" applyAlignment="1">
      <alignment horizontal="right"/>
    </xf>
    <xf numFmtId="0" fontId="19" fillId="0" borderId="35" xfId="0" applyFont="1" applyBorder="1" applyProtection="1">
      <protection locked="0"/>
    </xf>
    <xf numFmtId="3" fontId="19" fillId="0" borderId="37" xfId="0" applyNumberFormat="1" applyFont="1" applyFill="1" applyBorder="1"/>
    <xf numFmtId="0" fontId="19" fillId="0" borderId="0" xfId="0" applyFont="1" applyBorder="1" applyAlignment="1" applyProtection="1">
      <alignment horizontal="left"/>
      <protection locked="0"/>
    </xf>
    <xf numFmtId="3" fontId="19" fillId="0" borderId="35" xfId="0" applyNumberFormat="1" applyFont="1" applyBorder="1" applyProtection="1">
      <protection locked="0"/>
    </xf>
    <xf numFmtId="3" fontId="7" fillId="3" borderId="35" xfId="0" applyNumberFormat="1" applyFont="1" applyFill="1" applyBorder="1" applyAlignment="1" applyProtection="1">
      <alignment horizontal="right"/>
      <protection locked="0"/>
    </xf>
    <xf numFmtId="0" fontId="19" fillId="0" borderId="52" xfId="0" applyFont="1" applyBorder="1" applyProtection="1">
      <protection locked="0"/>
    </xf>
    <xf numFmtId="0" fontId="19" fillId="0" borderId="53" xfId="0" applyFont="1" applyBorder="1" applyProtection="1">
      <protection locked="0"/>
    </xf>
    <xf numFmtId="0" fontId="7" fillId="0" borderId="35" xfId="0" applyFont="1" applyBorder="1"/>
    <xf numFmtId="0" fontId="7" fillId="0" borderId="52" xfId="0" applyFont="1" applyFill="1" applyBorder="1" applyAlignment="1">
      <alignment horizontal="center"/>
    </xf>
    <xf numFmtId="3" fontId="7" fillId="0" borderId="35" xfId="0" applyNumberFormat="1" applyFont="1" applyBorder="1" applyAlignment="1" applyProtection="1">
      <alignment horizontal="right" vertical="center"/>
      <protection locked="0"/>
    </xf>
    <xf numFmtId="3" fontId="7" fillId="3" borderId="35" xfId="5" applyNumberFormat="1" applyFont="1" applyFill="1" applyBorder="1" applyAlignment="1" applyProtection="1">
      <alignment horizontal="right" vertical="center"/>
      <protection locked="0"/>
    </xf>
    <xf numFmtId="3" fontId="7" fillId="0" borderId="34" xfId="0" applyNumberFormat="1" applyFont="1" applyBorder="1" applyAlignment="1" applyProtection="1">
      <alignment horizontal="right" vertical="center"/>
      <protection locked="0"/>
    </xf>
    <xf numFmtId="3" fontId="7" fillId="3" borderId="0" xfId="5" applyNumberFormat="1" applyFont="1" applyFill="1" applyBorder="1" applyAlignment="1" applyProtection="1">
      <alignment horizontal="right" vertical="center"/>
      <protection locked="0"/>
    </xf>
    <xf numFmtId="3" fontId="7" fillId="3" borderId="0" xfId="0" applyNumberFormat="1" applyFont="1" applyFill="1" applyBorder="1" applyAlignment="1" applyProtection="1">
      <alignment horizontal="right"/>
      <protection locked="0"/>
    </xf>
    <xf numFmtId="3" fontId="19" fillId="0" borderId="34" xfId="0" applyNumberFormat="1" applyFont="1" applyBorder="1" applyAlignment="1" applyProtection="1">
      <alignment horizontal="right"/>
      <protection locked="0"/>
    </xf>
    <xf numFmtId="3" fontId="19" fillId="3" borderId="0" xfId="0" applyNumberFormat="1" applyFont="1" applyFill="1" applyBorder="1" applyAlignment="1" applyProtection="1">
      <alignment horizontal="right"/>
      <protection locked="0"/>
    </xf>
    <xf numFmtId="10" fontId="19" fillId="2" borderId="54" xfId="0" applyNumberFormat="1" applyFont="1" applyFill="1" applyBorder="1"/>
    <xf numFmtId="0" fontId="19" fillId="0" borderId="52" xfId="0" applyFont="1" applyBorder="1" applyAlignment="1">
      <alignment horizontal="center"/>
    </xf>
    <xf numFmtId="0" fontId="19" fillId="0" borderId="0" xfId="0" applyFont="1" applyBorder="1"/>
    <xf numFmtId="3" fontId="19" fillId="0" borderId="34" xfId="0" applyNumberFormat="1" applyFont="1" applyBorder="1"/>
    <xf numFmtId="3" fontId="19" fillId="3" borderId="35" xfId="0" applyNumberFormat="1" applyFont="1" applyFill="1" applyBorder="1"/>
    <xf numFmtId="0" fontId="19" fillId="2" borderId="54" xfId="0" applyFont="1" applyFill="1" applyBorder="1"/>
    <xf numFmtId="0" fontId="7" fillId="0" borderId="52" xfId="0" applyFont="1" applyBorder="1" applyAlignment="1">
      <alignment horizontal="center"/>
    </xf>
    <xf numFmtId="3" fontId="7" fillId="0" borderId="34" xfId="0" applyNumberFormat="1" applyFont="1" applyBorder="1"/>
    <xf numFmtId="3" fontId="7" fillId="3" borderId="35" xfId="5" applyNumberFormat="1" applyFont="1" applyFill="1" applyBorder="1"/>
    <xf numFmtId="3" fontId="7" fillId="3" borderId="0" xfId="0" applyNumberFormat="1" applyFont="1" applyFill="1" applyBorder="1"/>
    <xf numFmtId="0" fontId="7" fillId="2" borderId="54" xfId="0" applyFont="1" applyFill="1" applyBorder="1"/>
    <xf numFmtId="3" fontId="19" fillId="3" borderId="0" xfId="0" applyNumberFormat="1" applyFont="1" applyFill="1" applyBorder="1"/>
    <xf numFmtId="0" fontId="7" fillId="0" borderId="0" xfId="0" applyFont="1" applyBorder="1" applyAlignment="1" applyProtection="1">
      <alignment horizontal="left"/>
      <protection locked="0"/>
    </xf>
    <xf numFmtId="3" fontId="7" fillId="3" borderId="0" xfId="5" applyNumberFormat="1" applyFont="1" applyFill="1" applyBorder="1"/>
    <xf numFmtId="0" fontId="7" fillId="0" borderId="0" xfId="0" applyFont="1" applyFill="1" applyBorder="1" applyProtection="1">
      <protection locked="0"/>
    </xf>
    <xf numFmtId="0" fontId="7" fillId="0" borderId="60" xfId="0" applyFont="1" applyBorder="1" applyAlignment="1">
      <alignment horizontal="center"/>
    </xf>
    <xf numFmtId="0" fontId="7" fillId="0" borderId="70" xfId="0" applyFont="1" applyBorder="1"/>
    <xf numFmtId="3" fontId="7" fillId="0" borderId="61" xfId="0" applyNumberFormat="1" applyFont="1" applyBorder="1"/>
    <xf numFmtId="3" fontId="7" fillId="3" borderId="70" xfId="0" applyNumberFormat="1" applyFont="1" applyFill="1" applyBorder="1"/>
    <xf numFmtId="0" fontId="7" fillId="2" borderId="71" xfId="0" applyFont="1" applyFill="1" applyBorder="1"/>
    <xf numFmtId="0" fontId="19" fillId="0" borderId="34" xfId="0" applyFont="1" applyBorder="1" applyProtection="1">
      <protection locked="0"/>
    </xf>
    <xf numFmtId="3" fontId="19" fillId="3" borderId="0" xfId="0" applyNumberFormat="1" applyFont="1" applyFill="1" applyBorder="1" applyProtection="1">
      <protection locked="0"/>
    </xf>
    <xf numFmtId="0" fontId="19" fillId="0" borderId="52" xfId="0" applyFont="1" applyBorder="1" applyAlignment="1" applyProtection="1">
      <alignment horizontal="left"/>
      <protection locked="0"/>
    </xf>
    <xf numFmtId="3" fontId="19" fillId="0" borderId="35" xfId="0" applyNumberFormat="1" applyFont="1" applyBorder="1"/>
    <xf numFmtId="3" fontId="19" fillId="3" borderId="61" xfId="0" applyNumberFormat="1" applyFont="1" applyFill="1" applyBorder="1"/>
    <xf numFmtId="10" fontId="19" fillId="2" borderId="65" xfId="0" applyNumberFormat="1" applyFont="1" applyFill="1" applyBorder="1"/>
    <xf numFmtId="3" fontId="19" fillId="3" borderId="34" xfId="0" applyNumberFormat="1" applyFont="1" applyFill="1" applyBorder="1"/>
    <xf numFmtId="3" fontId="7" fillId="0" borderId="35" xfId="0" applyNumberFormat="1" applyFont="1" applyBorder="1"/>
    <xf numFmtId="3" fontId="7" fillId="3" borderId="34" xfId="5" applyNumberFormat="1" applyFont="1" applyFill="1" applyBorder="1"/>
    <xf numFmtId="10" fontId="7" fillId="2" borderId="65" xfId="0" applyNumberFormat="1" applyFont="1" applyFill="1" applyBorder="1"/>
    <xf numFmtId="3" fontId="19" fillId="3" borderId="37" xfId="5" applyNumberFormat="1" applyFont="1" applyFill="1" applyBorder="1"/>
    <xf numFmtId="10" fontId="19" fillId="2" borderId="69" xfId="0" applyNumberFormat="1" applyFont="1" applyFill="1" applyBorder="1"/>
    <xf numFmtId="0" fontId="19" fillId="0" borderId="7" xfId="0" applyFont="1" applyFill="1" applyBorder="1" applyAlignment="1">
      <alignment horizontal="center"/>
    </xf>
    <xf numFmtId="0" fontId="19" fillId="0" borderId="14" xfId="0" applyFont="1" applyFill="1" applyBorder="1"/>
    <xf numFmtId="0" fontId="19" fillId="0" borderId="14" xfId="0" applyFont="1" applyBorder="1"/>
    <xf numFmtId="3" fontId="19" fillId="0" borderId="18" xfId="0" applyNumberFormat="1" applyFont="1" applyFill="1" applyBorder="1"/>
    <xf numFmtId="3" fontId="19" fillId="3" borderId="7" xfId="0" applyNumberFormat="1" applyFont="1" applyFill="1" applyBorder="1"/>
    <xf numFmtId="10" fontId="19" fillId="2" borderId="19" xfId="0" applyNumberFormat="1" applyFont="1" applyFill="1" applyBorder="1"/>
    <xf numFmtId="3" fontId="19" fillId="0" borderId="17" xfId="0" applyNumberFormat="1" applyFont="1" applyBorder="1"/>
    <xf numFmtId="3" fontId="19" fillId="3" borderId="18" xfId="0" applyNumberFormat="1" applyFont="1" applyFill="1" applyBorder="1"/>
    <xf numFmtId="0" fontId="19" fillId="0" borderId="34" xfId="0" applyFont="1" applyBorder="1"/>
    <xf numFmtId="0" fontId="19" fillId="2" borderId="54" xfId="0" applyFont="1" applyFill="1" applyBorder="1" applyProtection="1">
      <protection locked="0"/>
    </xf>
    <xf numFmtId="0" fontId="7" fillId="0" borderId="52" xfId="0" applyFont="1" applyBorder="1" applyProtection="1">
      <protection locked="0"/>
    </xf>
    <xf numFmtId="3" fontId="7" fillId="0" borderId="34" xfId="0" applyNumberFormat="1" applyFont="1" applyBorder="1" applyProtection="1">
      <protection locked="0"/>
    </xf>
    <xf numFmtId="3" fontId="19" fillId="3" borderId="35" xfId="5" applyNumberFormat="1" applyFont="1" applyFill="1" applyBorder="1"/>
    <xf numFmtId="0" fontId="0" fillId="0" borderId="47" xfId="0" applyBorder="1" applyAlignment="1">
      <alignment horizontal="center"/>
    </xf>
    <xf numFmtId="0" fontId="0" fillId="0" borderId="57" xfId="0" applyBorder="1"/>
    <xf numFmtId="10" fontId="7" fillId="2" borderId="39" xfId="0" applyNumberFormat="1" applyFont="1" applyFill="1" applyBorder="1"/>
    <xf numFmtId="3" fontId="7" fillId="0" borderId="34" xfId="0" applyNumberFormat="1" applyFont="1" applyFill="1" applyBorder="1"/>
    <xf numFmtId="3" fontId="19" fillId="0" borderId="19" xfId="0" applyNumberFormat="1" applyFont="1" applyFill="1" applyBorder="1"/>
    <xf numFmtId="10" fontId="19" fillId="2" borderId="13" xfId="0" applyNumberFormat="1" applyFont="1" applyFill="1" applyBorder="1"/>
    <xf numFmtId="3" fontId="4" fillId="0" borderId="18" xfId="0" applyNumberFormat="1" applyFont="1" applyFill="1" applyBorder="1"/>
    <xf numFmtId="10" fontId="19" fillId="0" borderId="13" xfId="0" applyNumberFormat="1" applyFont="1" applyFill="1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41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52" xfId="0" applyFill="1" applyBorder="1"/>
    <xf numFmtId="3" fontId="0" fillId="0" borderId="35" xfId="0" applyNumberFormat="1" applyFill="1" applyBorder="1"/>
    <xf numFmtId="2" fontId="0" fillId="0" borderId="54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4" fontId="7" fillId="0" borderId="0" xfId="0" applyNumberFormat="1" applyFont="1"/>
    <xf numFmtId="0" fontId="0" fillId="0" borderId="54" xfId="0" applyFill="1" applyBorder="1" applyAlignment="1">
      <alignment horizontal="right"/>
    </xf>
    <xf numFmtId="0" fontId="0" fillId="0" borderId="5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3" fontId="0" fillId="0" borderId="26" xfId="0" applyNumberFormat="1" applyFill="1" applyBorder="1"/>
    <xf numFmtId="2" fontId="0" fillId="0" borderId="28" xfId="0" applyNumberFormat="1" applyFill="1" applyBorder="1" applyAlignment="1">
      <alignment horizontal="right"/>
    </xf>
    <xf numFmtId="3" fontId="0" fillId="0" borderId="35" xfId="0" applyNumberFormat="1" applyBorder="1"/>
    <xf numFmtId="0" fontId="0" fillId="0" borderId="54" xfId="0" applyBorder="1" applyAlignment="1">
      <alignment horizontal="right"/>
    </xf>
    <xf numFmtId="0" fontId="0" fillId="0" borderId="54" xfId="0" applyBorder="1"/>
    <xf numFmtId="2" fontId="0" fillId="0" borderId="0" xfId="0" applyNumberFormat="1" applyFill="1" applyBorder="1"/>
    <xf numFmtId="3" fontId="4" fillId="0" borderId="17" xfId="0" applyNumberFormat="1" applyFont="1" applyFill="1" applyBorder="1" applyAlignment="1">
      <alignment vertical="center"/>
    </xf>
    <xf numFmtId="2" fontId="0" fillId="0" borderId="19" xfId="0" applyNumberFormat="1" applyFill="1" applyBorder="1"/>
    <xf numFmtId="9" fontId="0" fillId="0" borderId="0" xfId="6" applyFont="1" applyFill="1" applyBorder="1"/>
    <xf numFmtId="0" fontId="4" fillId="0" borderId="7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vertical="center"/>
    </xf>
    <xf numFmtId="2" fontId="0" fillId="0" borderId="70" xfId="0" applyNumberFormat="1" applyFill="1" applyBorder="1"/>
    <xf numFmtId="0" fontId="0" fillId="0" borderId="44" xfId="0" applyFill="1" applyBorder="1"/>
    <xf numFmtId="3" fontId="0" fillId="0" borderId="65" xfId="0" applyNumberFormat="1" applyFill="1" applyBorder="1" applyAlignment="1">
      <alignment horizontal="right"/>
    </xf>
    <xf numFmtId="3" fontId="18" fillId="0" borderId="0" xfId="7" applyNumberFormat="1" applyFont="1" applyFill="1" applyBorder="1"/>
    <xf numFmtId="3" fontId="0" fillId="0" borderId="35" xfId="0" applyNumberFormat="1" applyFill="1" applyBorder="1" applyAlignment="1">
      <alignment horizontal="right"/>
    </xf>
    <xf numFmtId="3" fontId="0" fillId="0" borderId="38" xfId="0" applyNumberFormat="1" applyFill="1" applyBorder="1" applyAlignment="1">
      <alignment horizontal="right"/>
    </xf>
    <xf numFmtId="3" fontId="0" fillId="0" borderId="69" xfId="0" applyNumberFormat="1" applyFill="1" applyBorder="1" applyAlignment="1"/>
    <xf numFmtId="3" fontId="4" fillId="0" borderId="7" xfId="0" applyNumberFormat="1" applyFont="1" applyBorder="1" applyAlignment="1"/>
    <xf numFmtId="3" fontId="4" fillId="0" borderId="15" xfId="0" applyNumberFormat="1" applyFont="1" applyBorder="1" applyAlignment="1"/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4" fillId="0" borderId="0" xfId="0" applyNumberFormat="1" applyFont="1"/>
    <xf numFmtId="3" fontId="0" fillId="0" borderId="0" xfId="0" applyNumberFormat="1" applyBorder="1"/>
    <xf numFmtId="0" fontId="7" fillId="0" borderId="50" xfId="0" applyFont="1" applyFill="1" applyBorder="1" applyAlignment="1">
      <alignment horizontal="left"/>
    </xf>
    <xf numFmtId="3" fontId="5" fillId="0" borderId="23" xfId="0" applyNumberFormat="1" applyFont="1" applyFill="1" applyBorder="1"/>
    <xf numFmtId="0" fontId="7" fillId="0" borderId="83" xfId="0" applyFont="1" applyFill="1" applyBorder="1" applyAlignment="1">
      <alignment horizontal="left"/>
    </xf>
    <xf numFmtId="3" fontId="5" fillId="0" borderId="27" xfId="0" applyNumberFormat="1" applyFont="1" applyFill="1" applyBorder="1"/>
    <xf numFmtId="0" fontId="7" fillId="0" borderId="8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5" fillId="0" borderId="31" xfId="0" applyNumberFormat="1" applyFont="1" applyFill="1" applyBorder="1"/>
    <xf numFmtId="0" fontId="4" fillId="0" borderId="70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3" fontId="4" fillId="0" borderId="61" xfId="0" applyNumberFormat="1" applyFont="1" applyFill="1" applyBorder="1"/>
    <xf numFmtId="3" fontId="4" fillId="0" borderId="64" xfId="0" applyNumberFormat="1" applyFont="1" applyFill="1" applyBorder="1"/>
    <xf numFmtId="0" fontId="0" fillId="0" borderId="60" xfId="0" applyBorder="1"/>
    <xf numFmtId="0" fontId="0" fillId="0" borderId="70" xfId="0" applyBorder="1"/>
    <xf numFmtId="0" fontId="5" fillId="0" borderId="26" xfId="0" applyFont="1" applyBorder="1"/>
    <xf numFmtId="0" fontId="0" fillId="0" borderId="47" xfId="0" applyBorder="1"/>
    <xf numFmtId="0" fontId="0" fillId="0" borderId="69" xfId="0" applyBorder="1"/>
    <xf numFmtId="0" fontId="31" fillId="0" borderId="5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1" fontId="31" fillId="0" borderId="34" xfId="0" applyNumberFormat="1" applyFont="1" applyFill="1" applyBorder="1" applyAlignment="1">
      <alignment horizontal="center"/>
    </xf>
    <xf numFmtId="1" fontId="30" fillId="0" borderId="35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5" fillId="0" borderId="22" xfId="0" applyFont="1" applyBorder="1"/>
    <xf numFmtId="3" fontId="5" fillId="0" borderId="24" xfId="0" applyNumberFormat="1" applyFont="1" applyBorder="1"/>
    <xf numFmtId="3" fontId="5" fillId="0" borderId="21" xfId="0" applyNumberFormat="1" applyFont="1" applyFill="1" applyBorder="1"/>
    <xf numFmtId="3" fontId="5" fillId="0" borderId="22" xfId="0" applyNumberFormat="1" applyFont="1" applyBorder="1"/>
    <xf numFmtId="0" fontId="7" fillId="0" borderId="25" xfId="0" applyFont="1" applyBorder="1" applyAlignment="1">
      <alignment horizontal="left"/>
    </xf>
    <xf numFmtId="3" fontId="5" fillId="0" borderId="26" xfId="0" applyNumberFormat="1" applyFont="1" applyFill="1" applyBorder="1"/>
    <xf numFmtId="3" fontId="5" fillId="0" borderId="26" xfId="0" applyNumberFormat="1" applyFont="1" applyBorder="1"/>
    <xf numFmtId="3" fontId="5" fillId="0" borderId="25" xfId="0" applyNumberFormat="1" applyFont="1" applyFill="1" applyBorder="1"/>
    <xf numFmtId="3" fontId="5" fillId="0" borderId="28" xfId="0" applyNumberFormat="1" applyFont="1" applyFill="1" applyBorder="1"/>
    <xf numFmtId="0" fontId="7" fillId="0" borderId="25" xfId="0" applyFont="1" applyFill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5" fillId="0" borderId="53" xfId="0" applyFont="1" applyFill="1" applyBorder="1"/>
    <xf numFmtId="3" fontId="5" fillId="0" borderId="34" xfId="0" applyNumberFormat="1" applyFont="1" applyFill="1" applyBorder="1"/>
    <xf numFmtId="3" fontId="5" fillId="0" borderId="45" xfId="0" applyNumberFormat="1" applyFont="1" applyFill="1" applyBorder="1"/>
    <xf numFmtId="3" fontId="5" fillId="0" borderId="36" xfId="0" applyNumberFormat="1" applyFont="1" applyFill="1" applyBorder="1"/>
    <xf numFmtId="3" fontId="4" fillId="0" borderId="17" xfId="0" applyNumberFormat="1" applyFont="1" applyFill="1" applyBorder="1"/>
    <xf numFmtId="3" fontId="4" fillId="0" borderId="16" xfId="0" applyNumberFormat="1" applyFont="1" applyFill="1" applyBorder="1"/>
    <xf numFmtId="3" fontId="4" fillId="0" borderId="19" xfId="0" applyNumberFormat="1" applyFont="1" applyFill="1" applyBorder="1"/>
    <xf numFmtId="0" fontId="7" fillId="0" borderId="47" xfId="0" applyFont="1" applyFill="1" applyBorder="1" applyAlignment="1">
      <alignment horizontal="left"/>
    </xf>
    <xf numFmtId="0" fontId="4" fillId="0" borderId="38" xfId="0" applyFont="1" applyBorder="1" applyAlignment="1">
      <alignment horizontal="left"/>
    </xf>
    <xf numFmtId="3" fontId="5" fillId="0" borderId="16" xfId="0" applyNumberFormat="1" applyFont="1" applyFill="1" applyBorder="1"/>
    <xf numFmtId="3" fontId="5" fillId="0" borderId="17" xfId="0" applyNumberFormat="1" applyFont="1" applyBorder="1"/>
    <xf numFmtId="3" fontId="5" fillId="5" borderId="13" xfId="0" applyNumberFormat="1" applyFont="1" applyFill="1" applyBorder="1"/>
    <xf numFmtId="0" fontId="4" fillId="0" borderId="57" xfId="0" applyFont="1" applyBorder="1" applyAlignment="1">
      <alignment horizontal="left"/>
    </xf>
    <xf numFmtId="3" fontId="5" fillId="0" borderId="68" xfId="0" applyNumberFormat="1" applyFont="1" applyFill="1" applyBorder="1"/>
    <xf numFmtId="3" fontId="5" fillId="0" borderId="37" xfId="0" applyNumberFormat="1" applyFont="1" applyBorder="1"/>
    <xf numFmtId="3" fontId="5" fillId="5" borderId="39" xfId="0" applyNumberFormat="1" applyFont="1" applyFill="1" applyBorder="1"/>
    <xf numFmtId="3" fontId="4" fillId="0" borderId="17" xfId="0" applyNumberFormat="1" applyFont="1" applyBorder="1"/>
    <xf numFmtId="3" fontId="5" fillId="0" borderId="13" xfId="0" applyNumberFormat="1" applyFont="1" applyBorder="1"/>
    <xf numFmtId="3" fontId="5" fillId="0" borderId="19" xfId="0" applyNumberFormat="1" applyFont="1" applyBorder="1"/>
    <xf numFmtId="3" fontId="5" fillId="0" borderId="13" xfId="0" applyNumberFormat="1" applyFont="1" applyFill="1" applyBorder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left"/>
    </xf>
    <xf numFmtId="3" fontId="5" fillId="0" borderId="41" xfId="0" applyNumberFormat="1" applyFont="1" applyFill="1" applyBorder="1"/>
    <xf numFmtId="3" fontId="5" fillId="0" borderId="46" xfId="0" applyNumberFormat="1" applyFont="1" applyFill="1" applyBorder="1"/>
    <xf numFmtId="3" fontId="5" fillId="0" borderId="0" xfId="0" applyNumberFormat="1" applyFont="1" applyFill="1"/>
    <xf numFmtId="0" fontId="5" fillId="0" borderId="52" xfId="0" applyFont="1" applyBorder="1"/>
    <xf numFmtId="3" fontId="5" fillId="0" borderId="54" xfId="0" applyNumberFormat="1" applyFont="1" applyFill="1" applyBorder="1"/>
    <xf numFmtId="3" fontId="5" fillId="0" borderId="78" xfId="0" applyNumberFormat="1" applyFont="1" applyBorder="1"/>
    <xf numFmtId="0" fontId="5" fillId="0" borderId="26" xfId="0" applyFont="1" applyFill="1" applyBorder="1" applyAlignment="1">
      <alignment horizontal="left"/>
    </xf>
    <xf numFmtId="3" fontId="4" fillId="0" borderId="88" xfId="0" applyNumberFormat="1" applyFont="1" applyFill="1" applyBorder="1"/>
    <xf numFmtId="2" fontId="5" fillId="0" borderId="26" xfId="0" applyNumberFormat="1" applyFont="1" applyFill="1" applyBorder="1"/>
    <xf numFmtId="4" fontId="4" fillId="0" borderId="26" xfId="0" applyNumberFormat="1" applyFont="1" applyFill="1" applyBorder="1"/>
    <xf numFmtId="0" fontId="5" fillId="0" borderId="0" xfId="0" applyFont="1" applyBorder="1" applyAlignment="1">
      <alignment horizontal="left"/>
    </xf>
    <xf numFmtId="4" fontId="5" fillId="0" borderId="0" xfId="0" applyNumberFormat="1" applyFont="1" applyFill="1" applyBorder="1"/>
    <xf numFmtId="0" fontId="5" fillId="0" borderId="75" xfId="0" applyFont="1" applyBorder="1"/>
    <xf numFmtId="0" fontId="5" fillId="0" borderId="75" xfId="0" applyFont="1" applyFill="1" applyBorder="1"/>
    <xf numFmtId="3" fontId="5" fillId="0" borderId="75" xfId="0" applyNumberFormat="1" applyFont="1" applyBorder="1"/>
    <xf numFmtId="3" fontId="5" fillId="0" borderId="34" xfId="0" applyNumberFormat="1" applyFont="1" applyBorder="1"/>
    <xf numFmtId="3" fontId="5" fillId="0" borderId="89" xfId="0" applyNumberFormat="1" applyFont="1" applyBorder="1"/>
    <xf numFmtId="0" fontId="4" fillId="11" borderId="67" xfId="0" applyFont="1" applyFill="1" applyBorder="1" applyAlignment="1">
      <alignment horizontal="center" vertical="center"/>
    </xf>
    <xf numFmtId="0" fontId="4" fillId="11" borderId="61" xfId="0" applyFont="1" applyFill="1" applyBorder="1" applyAlignment="1">
      <alignment horizontal="center" vertical="center"/>
    </xf>
    <xf numFmtId="0" fontId="4" fillId="11" borderId="61" xfId="0" applyFont="1" applyFill="1" applyBorder="1" applyAlignment="1">
      <alignment wrapText="1"/>
    </xf>
    <xf numFmtId="1" fontId="4" fillId="11" borderId="71" xfId="0" applyNumberFormat="1" applyFont="1" applyFill="1" applyBorder="1" applyAlignment="1">
      <alignment horizontal="center" vertical="center"/>
    </xf>
    <xf numFmtId="0" fontId="7" fillId="0" borderId="0" xfId="0" applyFont="1"/>
    <xf numFmtId="0" fontId="4" fillId="11" borderId="33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0" fontId="4" fillId="11" borderId="37" xfId="0" applyFont="1" applyFill="1" applyBorder="1" applyAlignment="1"/>
    <xf numFmtId="1" fontId="4" fillId="11" borderId="54" xfId="0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/>
    <xf numFmtId="0" fontId="7" fillId="0" borderId="36" xfId="0" applyFont="1" applyFill="1" applyBorder="1" applyAlignment="1">
      <alignment horizontal="left"/>
    </xf>
    <xf numFmtId="0" fontId="5" fillId="0" borderId="43" xfId="0" applyFont="1" applyBorder="1" applyAlignment="1">
      <alignment horizontal="left"/>
    </xf>
    <xf numFmtId="3" fontId="5" fillId="0" borderId="90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4" fillId="0" borderId="0" xfId="0" applyNumberFormat="1" applyFont="1"/>
    <xf numFmtId="0" fontId="5" fillId="0" borderId="52" xfId="0" applyFont="1" applyFill="1" applyBorder="1"/>
    <xf numFmtId="3" fontId="0" fillId="0" borderId="19" xfId="0" applyNumberFormat="1" applyFill="1" applyBorder="1"/>
    <xf numFmtId="0" fontId="4" fillId="0" borderId="7" xfId="0" applyFont="1" applyFill="1" applyBorder="1"/>
    <xf numFmtId="3" fontId="2" fillId="0" borderId="14" xfId="0" applyNumberFormat="1" applyFont="1" applyFill="1" applyBorder="1"/>
    <xf numFmtId="0" fontId="2" fillId="0" borderId="14" xfId="0" applyFont="1" applyFill="1" applyBorder="1"/>
    <xf numFmtId="3" fontId="2" fillId="0" borderId="15" xfId="0" applyNumberFormat="1" applyFont="1" applyFill="1" applyBorder="1"/>
    <xf numFmtId="0" fontId="5" fillId="0" borderId="3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5" fillId="0" borderId="80" xfId="0" applyNumberFormat="1" applyFont="1" applyFill="1" applyBorder="1"/>
    <xf numFmtId="0" fontId="4" fillId="0" borderId="27" xfId="0" applyFont="1" applyFill="1" applyBorder="1" applyAlignment="1">
      <alignment horizontal="left"/>
    </xf>
    <xf numFmtId="0" fontId="4" fillId="0" borderId="82" xfId="0" applyFont="1" applyFill="1" applyBorder="1" applyAlignment="1">
      <alignment horizontal="left"/>
    </xf>
    <xf numFmtId="4" fontId="4" fillId="0" borderId="80" xfId="0" applyNumberFormat="1" applyFont="1" applyFill="1" applyBorder="1"/>
    <xf numFmtId="3" fontId="5" fillId="0" borderId="87" xfId="0" applyNumberFormat="1" applyFont="1" applyFill="1" applyBorder="1"/>
    <xf numFmtId="3" fontId="4" fillId="0" borderId="5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5" fillId="0" borderId="57" xfId="0" applyNumberFormat="1" applyFont="1" applyFill="1" applyBorder="1" applyAlignment="1">
      <alignment horizontal="center"/>
    </xf>
    <xf numFmtId="3" fontId="5" fillId="0" borderId="69" xfId="0" applyNumberFormat="1" applyFont="1" applyBorder="1" applyAlignment="1">
      <alignment horizontal="center"/>
    </xf>
    <xf numFmtId="0" fontId="7" fillId="0" borderId="40" xfId="0" applyFont="1" applyFill="1" applyBorder="1" applyAlignment="1">
      <alignment horizontal="left"/>
    </xf>
    <xf numFmtId="2" fontId="5" fillId="0" borderId="41" xfId="0" applyNumberFormat="1" applyFont="1" applyFill="1" applyBorder="1"/>
    <xf numFmtId="2" fontId="5" fillId="0" borderId="26" xfId="0" applyNumberFormat="1" applyFont="1" applyBorder="1"/>
    <xf numFmtId="3" fontId="5" fillId="0" borderId="46" xfId="0" applyNumberFormat="1" applyFont="1" applyBorder="1"/>
    <xf numFmtId="2" fontId="5" fillId="0" borderId="83" xfId="0" applyNumberFormat="1" applyFont="1" applyBorder="1"/>
    <xf numFmtId="3" fontId="5" fillId="0" borderId="83" xfId="0" applyNumberFormat="1" applyFont="1" applyBorder="1"/>
    <xf numFmtId="0" fontId="5" fillId="0" borderId="29" xfId="0" applyFont="1" applyBorder="1"/>
    <xf numFmtId="0" fontId="4" fillId="0" borderId="30" xfId="0" applyFont="1" applyBorder="1"/>
    <xf numFmtId="3" fontId="4" fillId="0" borderId="30" xfId="0" applyNumberFormat="1" applyFont="1" applyBorder="1"/>
    <xf numFmtId="2" fontId="4" fillId="0" borderId="30" xfId="0" applyNumberFormat="1" applyFont="1" applyBorder="1"/>
    <xf numFmtId="3" fontId="4" fillId="0" borderId="32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19" fillId="0" borderId="52" xfId="0" applyFont="1" applyBorder="1" applyAlignment="1"/>
    <xf numFmtId="0" fontId="19" fillId="0" borderId="43" xfId="0" applyFont="1" applyBorder="1" applyAlignment="1"/>
    <xf numFmtId="0" fontId="19" fillId="0" borderId="35" xfId="0" applyFont="1" applyBorder="1" applyAlignment="1">
      <alignment horizontal="center"/>
    </xf>
    <xf numFmtId="0" fontId="19" fillId="0" borderId="44" xfId="0" applyFont="1" applyBorder="1" applyAlignment="1">
      <alignment horizontal="left"/>
    </xf>
    <xf numFmtId="3" fontId="5" fillId="0" borderId="65" xfId="0" applyNumberFormat="1" applyFont="1" applyBorder="1"/>
    <xf numFmtId="0" fontId="7" fillId="0" borderId="34" xfId="0" applyFont="1" applyBorder="1" applyAlignment="1"/>
    <xf numFmtId="2" fontId="7" fillId="0" borderId="35" xfId="0" applyNumberFormat="1" applyFont="1" applyBorder="1" applyAlignment="1">
      <alignment horizontal="center"/>
    </xf>
    <xf numFmtId="2" fontId="7" fillId="0" borderId="35" xfId="0" applyNumberFormat="1" applyFont="1" applyBorder="1" applyAlignment="1"/>
    <xf numFmtId="0" fontId="7" fillId="0" borderId="47" xfId="0" applyFont="1" applyBorder="1" applyAlignment="1"/>
    <xf numFmtId="0" fontId="7" fillId="0" borderId="37" xfId="0" applyFont="1" applyBorder="1" applyAlignment="1"/>
    <xf numFmtId="2" fontId="7" fillId="0" borderId="38" xfId="0" applyNumberFormat="1" applyFont="1" applyBorder="1" applyAlignment="1">
      <alignment horizontal="center"/>
    </xf>
    <xf numFmtId="2" fontId="7" fillId="0" borderId="38" xfId="0" applyNumberFormat="1" applyFont="1" applyBorder="1" applyAlignment="1"/>
    <xf numFmtId="3" fontId="5" fillId="0" borderId="57" xfId="0" applyNumberFormat="1" applyFont="1" applyBorder="1"/>
    <xf numFmtId="3" fontId="5" fillId="0" borderId="69" xfId="0" applyNumberFormat="1" applyFont="1" applyBorder="1"/>
    <xf numFmtId="1" fontId="0" fillId="0" borderId="0" xfId="0" applyNumberFormat="1" applyFill="1" applyAlignment="1">
      <alignment horizontal="center"/>
    </xf>
    <xf numFmtId="0" fontId="34" fillId="0" borderId="0" xfId="0" applyFont="1" applyAlignment="1">
      <alignment vertical="center" wrapText="1"/>
    </xf>
    <xf numFmtId="0" fontId="7" fillId="0" borderId="85" xfId="0" applyFont="1" applyBorder="1" applyAlignment="1">
      <alignment vertical="center"/>
    </xf>
    <xf numFmtId="4" fontId="7" fillId="0" borderId="69" xfId="0" applyNumberFormat="1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0" fontId="7" fillId="0" borderId="69" xfId="0" applyFont="1" applyBorder="1" applyAlignment="1">
      <alignment horizontal="right" vertical="center" wrapText="1"/>
    </xf>
    <xf numFmtId="0" fontId="7" fillId="0" borderId="69" xfId="0" applyFont="1" applyBorder="1" applyAlignment="1">
      <alignment horizontal="right" vertical="center"/>
    </xf>
    <xf numFmtId="0" fontId="35" fillId="0" borderId="19" xfId="0" applyFont="1" applyBorder="1" applyAlignment="1">
      <alignment horizontal="center" vertical="center"/>
    </xf>
    <xf numFmtId="4" fontId="7" fillId="0" borderId="69" xfId="0" applyNumberFormat="1" applyFont="1" applyBorder="1" applyAlignment="1">
      <alignment horizontal="right" vertical="center" wrapText="1"/>
    </xf>
    <xf numFmtId="0" fontId="35" fillId="0" borderId="85" xfId="0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4" fontId="36" fillId="0" borderId="15" xfId="0" applyNumberFormat="1" applyFont="1" applyBorder="1" applyAlignment="1">
      <alignment horizontal="right" vertical="center"/>
    </xf>
    <xf numFmtId="0" fontId="36" fillId="0" borderId="15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15" xfId="0" applyFont="1" applyBorder="1" applyAlignment="1">
      <alignment horizontal="right" vertical="center" wrapText="1"/>
    </xf>
    <xf numFmtId="0" fontId="19" fillId="12" borderId="85" xfId="0" applyFont="1" applyFill="1" applyBorder="1" applyAlignment="1">
      <alignment horizontal="right" vertical="center"/>
    </xf>
    <xf numFmtId="4" fontId="19" fillId="12" borderId="69" xfId="0" applyNumberFormat="1" applyFont="1" applyFill="1" applyBorder="1" applyAlignment="1">
      <alignment horizontal="right" vertical="center"/>
    </xf>
    <xf numFmtId="0" fontId="19" fillId="12" borderId="69" xfId="0" applyFont="1" applyFill="1" applyBorder="1" applyAlignment="1">
      <alignment horizontal="right" vertical="center"/>
    </xf>
    <xf numFmtId="4" fontId="19" fillId="12" borderId="69" xfId="0" applyNumberFormat="1" applyFont="1" applyFill="1" applyBorder="1" applyAlignment="1">
      <alignment horizontal="right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9" xfId="0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8" borderId="60" xfId="0" applyFont="1" applyFill="1" applyBorder="1" applyAlignment="1">
      <alignment horizontal="center"/>
    </xf>
    <xf numFmtId="3" fontId="4" fillId="8" borderId="70" xfId="0" applyNumberFormat="1" applyFont="1" applyFill="1" applyBorder="1" applyAlignment="1">
      <alignment horizontal="left"/>
    </xf>
    <xf numFmtId="3" fontId="4" fillId="8" borderId="62" xfId="0" applyNumberFormat="1" applyFont="1" applyFill="1" applyBorder="1" applyAlignment="1">
      <alignment horizontal="right"/>
    </xf>
    <xf numFmtId="3" fontId="4" fillId="6" borderId="52" xfId="0" applyNumberFormat="1" applyFont="1" applyFill="1" applyBorder="1"/>
    <xf numFmtId="3" fontId="4" fillId="6" borderId="65" xfId="0" applyNumberFormat="1" applyFont="1" applyFill="1" applyBorder="1"/>
    <xf numFmtId="6" fontId="4" fillId="11" borderId="78" xfId="0" applyNumberFormat="1" applyFont="1" applyFill="1" applyBorder="1"/>
    <xf numFmtId="0" fontId="4" fillId="0" borderId="5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4" fillId="0" borderId="65" xfId="0" applyNumberFormat="1" applyFont="1" applyFill="1" applyBorder="1" applyAlignment="1">
      <alignment horizontal="right"/>
    </xf>
    <xf numFmtId="3" fontId="0" fillId="0" borderId="52" xfId="0" applyNumberFormat="1" applyBorder="1"/>
    <xf numFmtId="3" fontId="4" fillId="0" borderId="65" xfId="0" applyNumberFormat="1" applyFont="1" applyBorder="1"/>
    <xf numFmtId="6" fontId="4" fillId="0" borderId="78" xfId="0" applyNumberFormat="1" applyFont="1" applyFill="1" applyBorder="1"/>
    <xf numFmtId="0" fontId="5" fillId="0" borderId="52" xfId="0" applyFont="1" applyBorder="1" applyAlignment="1">
      <alignment horizontal="center"/>
    </xf>
    <xf numFmtId="3" fontId="0" fillId="0" borderId="65" xfId="0" applyNumberFormat="1" applyBorder="1"/>
    <xf numFmtId="0" fontId="4" fillId="8" borderId="52" xfId="0" applyFont="1" applyFill="1" applyBorder="1" applyAlignment="1">
      <alignment horizontal="center"/>
    </xf>
    <xf numFmtId="0" fontId="4" fillId="8" borderId="0" xfId="0" applyFont="1" applyFill="1" applyBorder="1"/>
    <xf numFmtId="3" fontId="4" fillId="8" borderId="0" xfId="0" applyNumberFormat="1" applyFont="1" applyFill="1" applyBorder="1"/>
    <xf numFmtId="3" fontId="4" fillId="8" borderId="65" xfId="0" applyNumberFormat="1" applyFont="1" applyFill="1" applyBorder="1"/>
    <xf numFmtId="0" fontId="0" fillId="0" borderId="65" xfId="0" applyFill="1" applyBorder="1"/>
    <xf numFmtId="3" fontId="0" fillId="6" borderId="52" xfId="0" applyNumberFormat="1" applyFill="1" applyBorder="1"/>
    <xf numFmtId="0" fontId="38" fillId="13" borderId="60" xfId="0" applyFont="1" applyFill="1" applyBorder="1" applyAlignment="1">
      <alignment horizontal="center"/>
    </xf>
    <xf numFmtId="0" fontId="38" fillId="13" borderId="70" xfId="0" applyFont="1" applyFill="1" applyBorder="1"/>
    <xf numFmtId="3" fontId="38" fillId="13" borderId="70" xfId="0" applyNumberFormat="1" applyFont="1" applyFill="1" applyBorder="1"/>
    <xf numFmtId="3" fontId="38" fillId="13" borderId="62" xfId="0" applyNumberFormat="1" applyFont="1" applyFill="1" applyBorder="1"/>
    <xf numFmtId="3" fontId="38" fillId="14" borderId="52" xfId="0" applyNumberFormat="1" applyFont="1" applyFill="1" applyBorder="1"/>
    <xf numFmtId="3" fontId="38" fillId="14" borderId="65" xfId="0" applyNumberFormat="1" applyFont="1" applyFill="1" applyBorder="1"/>
    <xf numFmtId="164" fontId="9" fillId="0" borderId="19" xfId="0" applyNumberFormat="1" applyFont="1" applyBorder="1"/>
    <xf numFmtId="0" fontId="38" fillId="0" borderId="0" xfId="0" applyFont="1"/>
    <xf numFmtId="0" fontId="38" fillId="13" borderId="47" xfId="0" applyFont="1" applyFill="1" applyBorder="1"/>
    <xf numFmtId="0" fontId="38" fillId="13" borderId="57" xfId="0" applyFont="1" applyFill="1" applyBorder="1"/>
    <xf numFmtId="3" fontId="38" fillId="13" borderId="57" xfId="0" applyNumberFormat="1" applyFont="1" applyFill="1" applyBorder="1"/>
    <xf numFmtId="3" fontId="38" fillId="13" borderId="69" xfId="0" applyNumberFormat="1" applyFont="1" applyFill="1" applyBorder="1"/>
    <xf numFmtId="0" fontId="38" fillId="0" borderId="7" xfId="0" applyFont="1" applyFill="1" applyBorder="1"/>
    <xf numFmtId="0" fontId="38" fillId="0" borderId="14" xfId="0" applyFont="1" applyFill="1" applyBorder="1"/>
    <xf numFmtId="3" fontId="38" fillId="0" borderId="14" xfId="0" applyNumberFormat="1" applyFont="1" applyFill="1" applyBorder="1"/>
    <xf numFmtId="3" fontId="38" fillId="0" borderId="15" xfId="0" applyNumberFormat="1" applyFont="1" applyFill="1" applyBorder="1"/>
    <xf numFmtId="0" fontId="38" fillId="0" borderId="52" xfId="0" applyFont="1" applyFill="1" applyBorder="1"/>
    <xf numFmtId="0" fontId="38" fillId="0" borderId="65" xfId="0" applyFont="1" applyFill="1" applyBorder="1"/>
    <xf numFmtId="164" fontId="38" fillId="0" borderId="78" xfId="0" applyNumberFormat="1" applyFont="1" applyFill="1" applyBorder="1"/>
    <xf numFmtId="0" fontId="38" fillId="0" borderId="0" xfId="0" applyFont="1" applyFill="1"/>
    <xf numFmtId="0" fontId="38" fillId="13" borderId="52" xfId="0" applyFont="1" applyFill="1" applyBorder="1"/>
    <xf numFmtId="0" fontId="38" fillId="13" borderId="0" xfId="0" applyFont="1" applyFill="1" applyBorder="1"/>
    <xf numFmtId="3" fontId="38" fillId="13" borderId="0" xfId="0" applyNumberFormat="1" applyFont="1" applyFill="1" applyBorder="1"/>
    <xf numFmtId="3" fontId="38" fillId="13" borderId="65" xfId="0" applyNumberFormat="1" applyFont="1" applyFill="1" applyBorder="1"/>
    <xf numFmtId="164" fontId="9" fillId="0" borderId="19" xfId="0" applyNumberFormat="1" applyFont="1" applyFill="1" applyBorder="1"/>
    <xf numFmtId="0" fontId="38" fillId="15" borderId="7" xfId="0" applyFont="1" applyFill="1" applyBorder="1"/>
    <xf numFmtId="0" fontId="38" fillId="15" borderId="14" xfId="0" applyFont="1" applyFill="1" applyBorder="1"/>
    <xf numFmtId="3" fontId="38" fillId="15" borderId="14" xfId="0" applyNumberFormat="1" applyFont="1" applyFill="1" applyBorder="1"/>
    <xf numFmtId="3" fontId="38" fillId="15" borderId="15" xfId="0" applyNumberFormat="1" applyFont="1" applyFill="1" applyBorder="1"/>
    <xf numFmtId="3" fontId="38" fillId="15" borderId="19" xfId="0" applyNumberFormat="1" applyFont="1" applyFill="1" applyBorder="1"/>
    <xf numFmtId="0" fontId="39" fillId="0" borderId="0" xfId="0" applyFont="1"/>
    <xf numFmtId="10" fontId="9" fillId="0" borderId="0" xfId="6" applyNumberFormat="1" applyFont="1" applyFill="1"/>
    <xf numFmtId="0" fontId="26" fillId="0" borderId="0" xfId="0" applyFont="1" applyAlignment="1">
      <alignment horizontal="center"/>
    </xf>
    <xf numFmtId="4" fontId="26" fillId="0" borderId="0" xfId="0" applyNumberFormat="1" applyFont="1" applyFill="1"/>
    <xf numFmtId="0" fontId="26" fillId="0" borderId="0" xfId="0" applyFont="1"/>
    <xf numFmtId="0" fontId="26" fillId="0" borderId="0" xfId="0" applyFont="1" applyBorder="1"/>
    <xf numFmtId="0" fontId="7" fillId="0" borderId="57" xfId="0" applyFont="1" applyFill="1" applyBorder="1"/>
    <xf numFmtId="0" fontId="7" fillId="0" borderId="0" xfId="0" applyFont="1" applyFill="1" applyBorder="1"/>
    <xf numFmtId="0" fontId="19" fillId="0" borderId="0" xfId="0" applyFont="1" applyFill="1" applyBorder="1"/>
    <xf numFmtId="0" fontId="19" fillId="0" borderId="68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40" fillId="15" borderId="52" xfId="0" applyFont="1" applyFill="1" applyBorder="1"/>
    <xf numFmtId="3" fontId="40" fillId="15" borderId="34" xfId="0" applyNumberFormat="1" applyFont="1" applyFill="1" applyBorder="1"/>
    <xf numFmtId="3" fontId="41" fillId="15" borderId="34" xfId="0" applyNumberFormat="1" applyFont="1" applyFill="1" applyBorder="1"/>
    <xf numFmtId="3" fontId="31" fillId="16" borderId="34" xfId="0" applyNumberFormat="1" applyFont="1" applyFill="1" applyBorder="1"/>
    <xf numFmtId="3" fontId="31" fillId="16" borderId="65" xfId="0" applyNumberFormat="1" applyFont="1" applyFill="1" applyBorder="1"/>
    <xf numFmtId="0" fontId="19" fillId="8" borderId="52" xfId="0" applyFont="1" applyFill="1" applyBorder="1"/>
    <xf numFmtId="0" fontId="19" fillId="8" borderId="0" xfId="0" applyFont="1" applyFill="1" applyBorder="1"/>
    <xf numFmtId="3" fontId="19" fillId="8" borderId="34" xfId="0" applyNumberFormat="1" applyFont="1" applyFill="1" applyBorder="1"/>
    <xf numFmtId="3" fontId="19" fillId="0" borderId="34" xfId="0" applyNumberFormat="1" applyFont="1" applyFill="1" applyBorder="1"/>
    <xf numFmtId="3" fontId="19" fillId="6" borderId="34" xfId="0" applyNumberFormat="1" applyFont="1" applyFill="1" applyBorder="1"/>
    <xf numFmtId="3" fontId="19" fillId="6" borderId="65" xfId="0" applyNumberFormat="1" applyFont="1" applyFill="1" applyBorder="1"/>
    <xf numFmtId="0" fontId="7" fillId="0" borderId="52" xfId="0" applyFont="1" applyFill="1" applyBorder="1"/>
    <xf numFmtId="3" fontId="19" fillId="17" borderId="34" xfId="0" applyNumberFormat="1" applyFont="1" applyFill="1" applyBorder="1" applyAlignment="1">
      <alignment horizontal="right"/>
    </xf>
    <xf numFmtId="0" fontId="19" fillId="0" borderId="65" xfId="0" applyFont="1" applyBorder="1" applyAlignment="1">
      <alignment horizontal="center"/>
    </xf>
    <xf numFmtId="0" fontId="7" fillId="0" borderId="53" xfId="0" applyFont="1" applyFill="1" applyBorder="1"/>
    <xf numFmtId="0" fontId="19" fillId="0" borderId="65" xfId="0" applyFont="1" applyBorder="1"/>
    <xf numFmtId="3" fontId="7" fillId="17" borderId="34" xfId="0" applyNumberFormat="1" applyFont="1" applyFill="1" applyBorder="1"/>
    <xf numFmtId="0" fontId="7" fillId="0" borderId="65" xfId="0" applyFont="1" applyBorder="1"/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7" fillId="0" borderId="53" xfId="0" applyFont="1" applyFill="1" applyBorder="1" applyAlignment="1">
      <alignment horizontal="left"/>
    </xf>
    <xf numFmtId="3" fontId="19" fillId="17" borderId="34" xfId="0" applyNumberFormat="1" applyFont="1" applyFill="1" applyBorder="1"/>
    <xf numFmtId="3" fontId="19" fillId="17" borderId="65" xfId="0" applyNumberFormat="1" applyFont="1" applyFill="1" applyBorder="1"/>
    <xf numFmtId="0" fontId="7" fillId="0" borderId="34" xfId="0" applyFont="1" applyFill="1" applyBorder="1"/>
    <xf numFmtId="3" fontId="7" fillId="0" borderId="65" xfId="0" applyNumberFormat="1" applyFont="1" applyFill="1" applyBorder="1"/>
    <xf numFmtId="0" fontId="7" fillId="0" borderId="65" xfId="0" applyFont="1" applyFill="1" applyBorder="1"/>
    <xf numFmtId="0" fontId="7" fillId="17" borderId="34" xfId="0" applyFont="1" applyFill="1" applyBorder="1"/>
    <xf numFmtId="0" fontId="7" fillId="0" borderId="34" xfId="0" applyFont="1" applyBorder="1"/>
    <xf numFmtId="0" fontId="19" fillId="0" borderId="34" xfId="0" applyFont="1" applyFill="1" applyBorder="1"/>
    <xf numFmtId="0" fontId="7" fillId="17" borderId="65" xfId="0" applyFont="1" applyFill="1" applyBorder="1"/>
    <xf numFmtId="3" fontId="7" fillId="0" borderId="0" xfId="0" applyNumberFormat="1" applyFont="1" applyFill="1"/>
    <xf numFmtId="3" fontId="19" fillId="17" borderId="54" xfId="0" applyNumberFormat="1" applyFont="1" applyFill="1" applyBorder="1"/>
    <xf numFmtId="3" fontId="7" fillId="0" borderId="53" xfId="0" applyNumberFormat="1" applyFont="1" applyFill="1" applyBorder="1"/>
    <xf numFmtId="0" fontId="7" fillId="0" borderId="47" xfId="0" applyFont="1" applyFill="1" applyBorder="1"/>
    <xf numFmtId="0" fontId="7" fillId="0" borderId="48" xfId="0" applyFont="1" applyFill="1" applyBorder="1"/>
    <xf numFmtId="3" fontId="7" fillId="0" borderId="37" xfId="0" applyNumberFormat="1" applyFont="1" applyFill="1" applyBorder="1"/>
    <xf numFmtId="0" fontId="7" fillId="0" borderId="37" xfId="0" applyFont="1" applyFill="1" applyBorder="1"/>
    <xf numFmtId="3" fontId="7" fillId="0" borderId="69" xfId="0" applyNumberFormat="1" applyFont="1" applyFill="1" applyBorder="1"/>
    <xf numFmtId="0" fontId="19" fillId="0" borderId="0" xfId="0" applyFont="1" applyFill="1"/>
    <xf numFmtId="0" fontId="9" fillId="0" borderId="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4" fillId="0" borderId="29" xfId="0" applyFont="1" applyBorder="1" applyAlignment="1">
      <alignment vertical="center"/>
    </xf>
    <xf numFmtId="0" fontId="14" fillId="0" borderId="63" xfId="0" applyFont="1" applyBorder="1" applyAlignment="1">
      <alignment horizontal="center" vertical="center" wrapText="1"/>
    </xf>
    <xf numFmtId="3" fontId="44" fillId="15" borderId="34" xfId="0" applyNumberFormat="1" applyFont="1" applyFill="1" applyBorder="1"/>
    <xf numFmtId="3" fontId="44" fillId="15" borderId="35" xfId="0" applyNumberFormat="1" applyFont="1" applyFill="1" applyBorder="1"/>
    <xf numFmtId="3" fontId="45" fillId="15" borderId="33" xfId="0" applyNumberFormat="1" applyFont="1" applyFill="1" applyBorder="1"/>
    <xf numFmtId="4" fontId="45" fillId="15" borderId="65" xfId="0" applyNumberFormat="1" applyFont="1" applyFill="1" applyBorder="1"/>
    <xf numFmtId="3" fontId="19" fillId="11" borderId="34" xfId="0" applyNumberFormat="1" applyFont="1" applyFill="1" applyBorder="1"/>
    <xf numFmtId="3" fontId="19" fillId="0" borderId="35" xfId="0" applyNumberFormat="1" applyFont="1" applyFill="1" applyBorder="1"/>
    <xf numFmtId="3" fontId="19" fillId="6" borderId="33" xfId="0" applyNumberFormat="1" applyFont="1" applyFill="1" applyBorder="1"/>
    <xf numFmtId="4" fontId="19" fillId="6" borderId="65" xfId="0" applyNumberFormat="1" applyFont="1" applyFill="1" applyBorder="1"/>
    <xf numFmtId="0" fontId="7" fillId="0" borderId="52" xfId="0" applyFont="1" applyBorder="1"/>
    <xf numFmtId="3" fontId="7" fillId="0" borderId="35" xfId="0" applyNumberFormat="1" applyFont="1" applyFill="1" applyBorder="1"/>
    <xf numFmtId="3" fontId="7" fillId="17" borderId="33" xfId="0" applyNumberFormat="1" applyFont="1" applyFill="1" applyBorder="1"/>
    <xf numFmtId="4" fontId="7" fillId="17" borderId="65" xfId="0" applyNumberFormat="1" applyFont="1" applyFill="1" applyBorder="1"/>
    <xf numFmtId="3" fontId="7" fillId="0" borderId="33" xfId="0" applyNumberFormat="1" applyFont="1" applyFill="1" applyBorder="1"/>
    <xf numFmtId="4" fontId="7" fillId="0" borderId="65" xfId="0" applyNumberFormat="1" applyFont="1" applyFill="1" applyBorder="1"/>
    <xf numFmtId="4" fontId="7" fillId="17" borderId="33" xfId="0" applyNumberFormat="1" applyFont="1" applyFill="1" applyBorder="1"/>
    <xf numFmtId="3" fontId="7" fillId="6" borderId="33" xfId="0" applyNumberFormat="1" applyFont="1" applyFill="1" applyBorder="1"/>
    <xf numFmtId="0" fontId="7" fillId="0" borderId="53" xfId="0" applyFont="1" applyBorder="1"/>
    <xf numFmtId="0" fontId="7" fillId="0" borderId="0" xfId="0" applyFont="1" applyBorder="1" applyAlignment="1">
      <alignment horizontal="right"/>
    </xf>
    <xf numFmtId="4" fontId="19" fillId="6" borderId="54" xfId="0" applyNumberFormat="1" applyFont="1" applyFill="1" applyBorder="1"/>
    <xf numFmtId="0" fontId="7" fillId="0" borderId="47" xfId="0" applyFont="1" applyBorder="1"/>
    <xf numFmtId="0" fontId="7" fillId="0" borderId="57" xfId="0" applyFont="1" applyBorder="1"/>
    <xf numFmtId="3" fontId="7" fillId="0" borderId="38" xfId="0" applyNumberFormat="1" applyFont="1" applyFill="1" applyBorder="1"/>
    <xf numFmtId="3" fontId="7" fillId="0" borderId="68" xfId="0" applyNumberFormat="1" applyFont="1" applyFill="1" applyBorder="1"/>
    <xf numFmtId="4" fontId="7" fillId="0" borderId="69" xfId="0" applyNumberFormat="1" applyFont="1" applyFill="1" applyBorder="1"/>
    <xf numFmtId="3" fontId="46" fillId="0" borderId="34" xfId="0" applyNumberFormat="1" applyFont="1" applyFill="1" applyBorder="1"/>
    <xf numFmtId="0" fontId="4" fillId="0" borderId="56" xfId="0" applyFont="1" applyBorder="1" applyAlignment="1">
      <alignment horizontal="center"/>
    </xf>
    <xf numFmtId="0" fontId="14" fillId="0" borderId="67" xfId="0" applyFont="1" applyBorder="1" applyAlignment="1">
      <alignment vertical="center"/>
    </xf>
    <xf numFmtId="0" fontId="14" fillId="0" borderId="65" xfId="0" applyFont="1" applyBorder="1" applyAlignment="1">
      <alignment horizontal="center" vertical="center" wrapText="1"/>
    </xf>
    <xf numFmtId="3" fontId="44" fillId="15" borderId="54" xfId="0" applyNumberFormat="1" applyFont="1" applyFill="1" applyBorder="1"/>
    <xf numFmtId="3" fontId="44" fillId="15" borderId="33" xfId="0" applyNumberFormat="1" applyFont="1" applyFill="1" applyBorder="1"/>
    <xf numFmtId="3" fontId="44" fillId="15" borderId="65" xfId="0" applyNumberFormat="1" applyFont="1" applyFill="1" applyBorder="1"/>
    <xf numFmtId="3" fontId="14" fillId="8" borderId="34" xfId="0" applyNumberFormat="1" applyFont="1" applyFill="1" applyBorder="1"/>
    <xf numFmtId="3" fontId="14" fillId="0" borderId="54" xfId="0" applyNumberFormat="1" applyFont="1" applyFill="1" applyBorder="1"/>
    <xf numFmtId="3" fontId="4" fillId="6" borderId="33" xfId="0" applyNumberFormat="1" applyFont="1" applyFill="1" applyBorder="1"/>
    <xf numFmtId="3" fontId="26" fillId="0" borderId="34" xfId="0" applyNumberFormat="1" applyFont="1" applyBorder="1"/>
    <xf numFmtId="3" fontId="26" fillId="0" borderId="54" xfId="0" applyNumberFormat="1" applyFont="1" applyFill="1" applyBorder="1"/>
    <xf numFmtId="3" fontId="0" fillId="17" borderId="33" xfId="0" applyNumberFormat="1" applyFill="1" applyBorder="1"/>
    <xf numFmtId="3" fontId="0" fillId="17" borderId="65" xfId="0" applyNumberFormat="1" applyFill="1" applyBorder="1"/>
    <xf numFmtId="0" fontId="0" fillId="0" borderId="53" xfId="0" applyBorder="1"/>
    <xf numFmtId="3" fontId="0" fillId="0" borderId="33" xfId="0" applyNumberFormat="1" applyBorder="1"/>
    <xf numFmtId="0" fontId="4" fillId="8" borderId="0" xfId="0" applyFont="1" applyFill="1" applyBorder="1" applyAlignment="1">
      <alignment horizontal="left"/>
    </xf>
    <xf numFmtId="0" fontId="4" fillId="8" borderId="53" xfId="0" applyFont="1" applyFill="1" applyBorder="1" applyAlignment="1">
      <alignment horizontal="left"/>
    </xf>
    <xf numFmtId="3" fontId="26" fillId="0" borderId="34" xfId="0" applyNumberFormat="1" applyFont="1" applyFill="1" applyBorder="1"/>
    <xf numFmtId="0" fontId="0" fillId="0" borderId="53" xfId="0" applyFill="1" applyBorder="1" applyAlignment="1">
      <alignment horizontal="left"/>
    </xf>
    <xf numFmtId="0" fontId="0" fillId="0" borderId="33" xfId="0" applyBorder="1"/>
    <xf numFmtId="3" fontId="0" fillId="0" borderId="65" xfId="0" applyNumberFormat="1" applyFill="1" applyBorder="1"/>
    <xf numFmtId="0" fontId="7" fillId="0" borderId="0" xfId="0" applyFont="1" applyBorder="1" applyAlignment="1">
      <alignment vertical="center" wrapText="1"/>
    </xf>
    <xf numFmtId="0" fontId="0" fillId="0" borderId="53" xfId="0" applyBorder="1" applyAlignment="1">
      <alignment wrapText="1"/>
    </xf>
    <xf numFmtId="3" fontId="26" fillId="0" borderId="34" xfId="0" applyNumberFormat="1" applyFont="1" applyFill="1" applyBorder="1" applyAlignment="1">
      <alignment vertical="center"/>
    </xf>
    <xf numFmtId="3" fontId="26" fillId="0" borderId="34" xfId="0" applyNumberFormat="1" applyFont="1" applyBorder="1" applyAlignment="1">
      <alignment vertical="center"/>
    </xf>
    <xf numFmtId="3" fontId="26" fillId="0" borderId="54" xfId="0" applyNumberFormat="1" applyFont="1" applyFill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65" xfId="0" applyNumberFormat="1" applyFill="1" applyBorder="1" applyAlignment="1">
      <alignment vertical="center"/>
    </xf>
    <xf numFmtId="167" fontId="4" fillId="0" borderId="0" xfId="0" applyNumberFormat="1" applyFont="1"/>
    <xf numFmtId="3" fontId="26" fillId="0" borderId="33" xfId="0" applyNumberFormat="1" applyFont="1" applyFill="1" applyBorder="1"/>
    <xf numFmtId="0" fontId="5" fillId="0" borderId="53" xfId="0" applyFont="1" applyBorder="1" applyAlignment="1">
      <alignment horizontal="left"/>
    </xf>
    <xf numFmtId="0" fontId="7" fillId="0" borderId="57" xfId="0" applyFont="1" applyBorder="1" applyAlignment="1">
      <alignment horizontal="right"/>
    </xf>
    <xf numFmtId="0" fontId="5" fillId="0" borderId="57" xfId="0" applyFont="1" applyFill="1" applyBorder="1" applyAlignment="1">
      <alignment horizontal="left"/>
    </xf>
    <xf numFmtId="3" fontId="26" fillId="0" borderId="37" xfId="0" applyNumberFormat="1" applyFont="1" applyFill="1" applyBorder="1"/>
    <xf numFmtId="3" fontId="26" fillId="0" borderId="37" xfId="0" applyNumberFormat="1" applyFont="1" applyBorder="1"/>
    <xf numFmtId="3" fontId="26" fillId="0" borderId="39" xfId="0" applyNumberFormat="1" applyFont="1" applyFill="1" applyBorder="1"/>
    <xf numFmtId="0" fontId="0" fillId="0" borderId="68" xfId="0" applyBorder="1"/>
    <xf numFmtId="3" fontId="0" fillId="0" borderId="69" xfId="0" applyNumberFormat="1" applyFill="1" applyBorder="1"/>
    <xf numFmtId="3" fontId="26" fillId="0" borderId="0" xfId="0" applyNumberFormat="1" applyFont="1"/>
    <xf numFmtId="4" fontId="26" fillId="0" borderId="0" xfId="0" applyNumberFormat="1" applyFont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7" xfId="0" applyFont="1" applyBorder="1" applyAlignment="1">
      <alignment vertical="center"/>
    </xf>
    <xf numFmtId="0" fontId="4" fillId="0" borderId="65" xfId="0" applyFont="1" applyBorder="1" applyAlignment="1">
      <alignment horizontal="center" vertical="center" wrapText="1"/>
    </xf>
    <xf numFmtId="3" fontId="44" fillId="0" borderId="0" xfId="0" applyNumberFormat="1" applyFont="1" applyFill="1" applyBorder="1"/>
    <xf numFmtId="3" fontId="14" fillId="6" borderId="33" xfId="0" applyNumberFormat="1" applyFont="1" applyFill="1" applyBorder="1"/>
    <xf numFmtId="3" fontId="14" fillId="6" borderId="65" xfId="0" applyNumberFormat="1" applyFont="1" applyFill="1" applyBorder="1"/>
    <xf numFmtId="3" fontId="14" fillId="0" borderId="0" xfId="0" applyNumberFormat="1" applyFont="1" applyFill="1" applyBorder="1"/>
    <xf numFmtId="3" fontId="26" fillId="17" borderId="33" xfId="0" applyNumberFormat="1" applyFont="1" applyFill="1" applyBorder="1"/>
    <xf numFmtId="3" fontId="26" fillId="17" borderId="65" xfId="0" applyNumberFormat="1" applyFont="1" applyFill="1" applyBorder="1"/>
    <xf numFmtId="3" fontId="26" fillId="0" borderId="0" xfId="0" applyNumberFormat="1" applyFont="1" applyFill="1" applyBorder="1"/>
    <xf numFmtId="3" fontId="26" fillId="0" borderId="65" xfId="0" applyNumberFormat="1" applyFont="1" applyFill="1" applyBorder="1"/>
    <xf numFmtId="3" fontId="14" fillId="11" borderId="34" xfId="0" applyNumberFormat="1" applyFont="1" applyFill="1" applyBorder="1"/>
    <xf numFmtId="0" fontId="19" fillId="0" borderId="52" xfId="0" applyFont="1" applyFill="1" applyBorder="1"/>
    <xf numFmtId="3" fontId="14" fillId="0" borderId="34" xfId="0" applyNumberFormat="1" applyFont="1" applyFill="1" applyBorder="1"/>
    <xf numFmtId="3" fontId="14" fillId="17" borderId="33" xfId="0" applyNumberFormat="1" applyFont="1" applyFill="1" applyBorder="1"/>
    <xf numFmtId="3" fontId="14" fillId="17" borderId="65" xfId="0" applyNumberFormat="1" applyFont="1" applyFill="1" applyBorder="1"/>
    <xf numFmtId="3" fontId="14" fillId="0" borderId="33" xfId="0" applyNumberFormat="1" applyFont="1" applyFill="1" applyBorder="1"/>
    <xf numFmtId="3" fontId="14" fillId="0" borderId="65" xfId="0" applyNumberFormat="1" applyFont="1" applyFill="1" applyBorder="1"/>
    <xf numFmtId="0" fontId="4" fillId="8" borderId="52" xfId="0" applyFont="1" applyFill="1" applyBorder="1"/>
    <xf numFmtId="3" fontId="26" fillId="0" borderId="53" xfId="0" applyNumberFormat="1" applyFont="1" applyFill="1" applyBorder="1"/>
    <xf numFmtId="3" fontId="14" fillId="8" borderId="53" xfId="0" applyNumberFormat="1" applyFont="1" applyFill="1" applyBorder="1"/>
    <xf numFmtId="3" fontId="26" fillId="0" borderId="53" xfId="0" applyNumberFormat="1" applyFont="1" applyBorder="1"/>
    <xf numFmtId="0" fontId="5" fillId="0" borderId="48" xfId="0" applyFont="1" applyBorder="1"/>
    <xf numFmtId="3" fontId="0" fillId="0" borderId="37" xfId="0" applyNumberFormat="1" applyBorder="1"/>
    <xf numFmtId="3" fontId="26" fillId="0" borderId="39" xfId="0" applyNumberFormat="1" applyFont="1" applyBorder="1"/>
    <xf numFmtId="3" fontId="26" fillId="0" borderId="68" xfId="0" applyNumberFormat="1" applyFont="1" applyBorder="1"/>
    <xf numFmtId="3" fontId="26" fillId="0" borderId="69" xfId="0" applyNumberFormat="1" applyFont="1" applyFill="1" applyBorder="1"/>
    <xf numFmtId="0" fontId="5" fillId="0" borderId="0" xfId="11"/>
    <xf numFmtId="0" fontId="5" fillId="0" borderId="0" xfId="11" applyAlignment="1"/>
    <xf numFmtId="0" fontId="9" fillId="0" borderId="0" xfId="11" applyFont="1" applyAlignment="1">
      <alignment horizontal="left"/>
    </xf>
    <xf numFmtId="0" fontId="9" fillId="0" borderId="0" xfId="11" applyFont="1" applyAlignment="1">
      <alignment horizontal="center"/>
    </xf>
    <xf numFmtId="0" fontId="9" fillId="0" borderId="0" xfId="11" applyFont="1" applyBorder="1" applyAlignment="1">
      <alignment horizontal="center"/>
    </xf>
    <xf numFmtId="0" fontId="9" fillId="0" borderId="23" xfId="11" applyFont="1" applyBorder="1" applyAlignment="1">
      <alignment horizontal="center"/>
    </xf>
    <xf numFmtId="0" fontId="9" fillId="0" borderId="51" xfId="11" applyFont="1" applyBorder="1" applyAlignment="1">
      <alignment horizontal="center"/>
    </xf>
    <xf numFmtId="0" fontId="9" fillId="0" borderId="59" xfId="11" applyFont="1" applyBorder="1" applyAlignment="1">
      <alignment horizontal="center"/>
    </xf>
    <xf numFmtId="0" fontId="9" fillId="0" borderId="0" xfId="11" applyFont="1"/>
    <xf numFmtId="0" fontId="19" fillId="0" borderId="29" xfId="11" applyFont="1" applyBorder="1" applyAlignment="1">
      <alignment horizontal="center"/>
    </xf>
    <xf numFmtId="0" fontId="19" fillId="0" borderId="30" xfId="11" applyFont="1" applyBorder="1" applyAlignment="1">
      <alignment horizontal="center"/>
    </xf>
    <xf numFmtId="0" fontId="4" fillId="0" borderId="31" xfId="11" applyFont="1" applyBorder="1" applyAlignment="1">
      <alignment horizontal="center"/>
    </xf>
    <xf numFmtId="0" fontId="4" fillId="0" borderId="30" xfId="11" applyFont="1" applyBorder="1" applyAlignment="1">
      <alignment horizontal="center"/>
    </xf>
    <xf numFmtId="0" fontId="4" fillId="0" borderId="56" xfId="11" applyFont="1" applyBorder="1" applyAlignment="1">
      <alignment horizontal="center"/>
    </xf>
    <xf numFmtId="0" fontId="4" fillId="0" borderId="32" xfId="11" applyFont="1" applyBorder="1" applyAlignment="1">
      <alignment horizontal="center"/>
    </xf>
    <xf numFmtId="0" fontId="14" fillId="0" borderId="67" xfId="11" applyFont="1" applyBorder="1" applyAlignment="1">
      <alignment vertical="center"/>
    </xf>
    <xf numFmtId="0" fontId="14" fillId="0" borderId="65" xfId="11" applyFont="1" applyBorder="1" applyAlignment="1">
      <alignment horizontal="center" vertical="center" wrapText="1"/>
    </xf>
    <xf numFmtId="0" fontId="4" fillId="0" borderId="0" xfId="11" applyFont="1" applyAlignment="1">
      <alignment horizontal="center"/>
    </xf>
    <xf numFmtId="0" fontId="40" fillId="15" borderId="52" xfId="11" applyFont="1" applyFill="1" applyBorder="1"/>
    <xf numFmtId="0" fontId="41" fillId="15" borderId="0" xfId="11" applyFont="1" applyFill="1" applyBorder="1" applyAlignment="1">
      <alignment horizontal="left"/>
    </xf>
    <xf numFmtId="0" fontId="41" fillId="15" borderId="53" xfId="11" applyFont="1" applyFill="1" applyBorder="1" applyAlignment="1">
      <alignment horizontal="left"/>
    </xf>
    <xf numFmtId="3" fontId="44" fillId="15" borderId="34" xfId="11" applyNumberFormat="1" applyFont="1" applyFill="1" applyBorder="1"/>
    <xf numFmtId="3" fontId="44" fillId="15" borderId="54" xfId="11" applyNumberFormat="1" applyFont="1" applyFill="1" applyBorder="1"/>
    <xf numFmtId="3" fontId="31" fillId="16" borderId="33" xfId="11" applyNumberFormat="1" applyFont="1" applyFill="1" applyBorder="1"/>
    <xf numFmtId="3" fontId="31" fillId="16" borderId="65" xfId="11" applyNumberFormat="1" applyFont="1" applyFill="1" applyBorder="1"/>
    <xf numFmtId="0" fontId="4" fillId="0" borderId="0" xfId="11" applyFont="1"/>
    <xf numFmtId="0" fontId="19" fillId="8" borderId="52" xfId="11" applyFont="1" applyFill="1" applyBorder="1"/>
    <xf numFmtId="0" fontId="19" fillId="8" borderId="0" xfId="11" applyFont="1" applyFill="1" applyBorder="1"/>
    <xf numFmtId="0" fontId="4" fillId="8" borderId="0" xfId="11" applyFont="1" applyFill="1" applyBorder="1" applyAlignment="1">
      <alignment horizontal="left"/>
    </xf>
    <xf numFmtId="0" fontId="4" fillId="8" borderId="53" xfId="11" applyFont="1" applyFill="1" applyBorder="1" applyAlignment="1">
      <alignment horizontal="left"/>
    </xf>
    <xf numFmtId="3" fontId="14" fillId="8" borderId="34" xfId="11" applyNumberFormat="1" applyFont="1" applyFill="1" applyBorder="1"/>
    <xf numFmtId="3" fontId="14" fillId="0" borderId="54" xfId="11" applyNumberFormat="1" applyFont="1" applyFill="1" applyBorder="1"/>
    <xf numFmtId="3" fontId="14" fillId="6" borderId="33" xfId="11" applyNumberFormat="1" applyFont="1" applyFill="1" applyBorder="1"/>
    <xf numFmtId="3" fontId="14" fillId="6" borderId="65" xfId="11" applyNumberFormat="1" applyFont="1" applyFill="1" applyBorder="1"/>
    <xf numFmtId="0" fontId="7" fillId="0" borderId="52" xfId="11" applyFont="1" applyBorder="1"/>
    <xf numFmtId="0" fontId="7" fillId="0" borderId="0" xfId="11" applyFont="1" applyBorder="1"/>
    <xf numFmtId="0" fontId="5" fillId="0" borderId="0" xfId="11" applyBorder="1" applyAlignment="1">
      <alignment horizontal="left"/>
    </xf>
    <xf numFmtId="0" fontId="5" fillId="0" borderId="53" xfId="11" applyBorder="1" applyAlignment="1">
      <alignment horizontal="left"/>
    </xf>
    <xf numFmtId="3" fontId="26" fillId="0" borderId="34" xfId="11" applyNumberFormat="1" applyFont="1" applyBorder="1"/>
    <xf numFmtId="3" fontId="26" fillId="0" borderId="54" xfId="11" applyNumberFormat="1" applyFont="1" applyBorder="1"/>
    <xf numFmtId="3" fontId="26" fillId="5" borderId="33" xfId="11" applyNumberFormat="1" applyFont="1" applyFill="1" applyBorder="1"/>
    <xf numFmtId="3" fontId="26" fillId="5" borderId="65" xfId="11" applyNumberFormat="1" applyFont="1" applyFill="1" applyBorder="1"/>
    <xf numFmtId="0" fontId="7" fillId="0" borderId="47" xfId="11" applyFont="1" applyBorder="1"/>
    <xf numFmtId="0" fontId="7" fillId="0" borderId="57" xfId="11" applyFont="1" applyBorder="1"/>
    <xf numFmtId="0" fontId="5" fillId="0" borderId="48" xfId="11" applyBorder="1"/>
    <xf numFmtId="3" fontId="26" fillId="0" borderId="37" xfId="11" applyNumberFormat="1" applyFont="1" applyBorder="1"/>
    <xf numFmtId="3" fontId="26" fillId="0" borderId="39" xfId="11" applyNumberFormat="1" applyFont="1" applyBorder="1"/>
    <xf numFmtId="0" fontId="26" fillId="0" borderId="33" xfId="11" applyFont="1" applyBorder="1"/>
    <xf numFmtId="3" fontId="26" fillId="0" borderId="65" xfId="11" applyNumberFormat="1" applyFont="1" applyFill="1" applyBorder="1"/>
    <xf numFmtId="3" fontId="26" fillId="0" borderId="71" xfId="11" applyNumberFormat="1" applyFont="1" applyBorder="1"/>
    <xf numFmtId="0" fontId="4" fillId="0" borderId="52" xfId="11" applyFont="1" applyBorder="1"/>
    <xf numFmtId="0" fontId="4" fillId="0" borderId="0" xfId="11" applyFont="1" applyBorder="1"/>
    <xf numFmtId="0" fontId="14" fillId="5" borderId="33" xfId="11" applyFont="1" applyFill="1" applyBorder="1"/>
    <xf numFmtId="0" fontId="14" fillId="5" borderId="65" xfId="11" applyFont="1" applyFill="1" applyBorder="1"/>
    <xf numFmtId="0" fontId="5" fillId="0" borderId="53" xfId="11" applyBorder="1"/>
    <xf numFmtId="0" fontId="5" fillId="0" borderId="0" xfId="11" applyFont="1" applyBorder="1"/>
    <xf numFmtId="0" fontId="14" fillId="0" borderId="68" xfId="11" applyFont="1" applyBorder="1"/>
    <xf numFmtId="0" fontId="14" fillId="0" borderId="69" xfId="11" applyFont="1" applyBorder="1"/>
    <xf numFmtId="0" fontId="0" fillId="0" borderId="75" xfId="0" applyBorder="1"/>
    <xf numFmtId="0" fontId="0" fillId="0" borderId="89" xfId="0" applyBorder="1"/>
    <xf numFmtId="0" fontId="14" fillId="0" borderId="36" xfId="11" applyFont="1" applyBorder="1" applyAlignment="1">
      <alignment vertical="center"/>
    </xf>
    <xf numFmtId="3" fontId="44" fillId="15" borderId="35" xfId="11" applyNumberFormat="1" applyFont="1" applyFill="1" applyBorder="1"/>
    <xf numFmtId="3" fontId="14" fillId="0" borderId="35" xfId="11" applyNumberFormat="1" applyFont="1" applyFill="1" applyBorder="1"/>
    <xf numFmtId="3" fontId="4" fillId="6" borderId="33" xfId="11" applyNumberFormat="1" applyFont="1" applyFill="1" applyBorder="1"/>
    <xf numFmtId="3" fontId="4" fillId="6" borderId="65" xfId="11" applyNumberFormat="1" applyFont="1" applyFill="1" applyBorder="1"/>
    <xf numFmtId="3" fontId="26" fillId="0" borderId="35" xfId="11" applyNumberFormat="1" applyFont="1" applyBorder="1"/>
    <xf numFmtId="3" fontId="5" fillId="5" borderId="33" xfId="11" applyNumberFormat="1" applyFill="1" applyBorder="1"/>
    <xf numFmtId="3" fontId="5" fillId="5" borderId="65" xfId="11" applyNumberFormat="1" applyFill="1" applyBorder="1"/>
    <xf numFmtId="0" fontId="5" fillId="0" borderId="53" xfId="11" applyFont="1" applyBorder="1"/>
    <xf numFmtId="0" fontId="5" fillId="0" borderId="33" xfId="11" applyBorder="1"/>
    <xf numFmtId="3" fontId="5" fillId="0" borderId="65" xfId="11" applyNumberFormat="1" applyFill="1" applyBorder="1"/>
    <xf numFmtId="0" fontId="19" fillId="0" borderId="47" xfId="11" applyFont="1" applyFill="1" applyBorder="1"/>
    <xf numFmtId="0" fontId="19" fillId="0" borderId="57" xfId="11" applyFont="1" applyFill="1" applyBorder="1"/>
    <xf numFmtId="0" fontId="4" fillId="0" borderId="57" xfId="11" applyFont="1" applyFill="1" applyBorder="1" applyAlignment="1"/>
    <xf numFmtId="0" fontId="5" fillId="0" borderId="48" xfId="11" applyFont="1" applyFill="1" applyBorder="1" applyAlignment="1"/>
    <xf numFmtId="3" fontId="26" fillId="0" borderId="37" xfId="11" applyNumberFormat="1" applyFont="1" applyFill="1" applyBorder="1"/>
    <xf numFmtId="3" fontId="14" fillId="0" borderId="37" xfId="11" applyNumberFormat="1" applyFont="1" applyFill="1" applyBorder="1"/>
    <xf numFmtId="3" fontId="26" fillId="0" borderId="38" xfId="11" applyNumberFormat="1" applyFont="1" applyFill="1" applyBorder="1"/>
    <xf numFmtId="3" fontId="4" fillId="0" borderId="68" xfId="11" applyNumberFormat="1" applyFont="1" applyFill="1" applyBorder="1"/>
    <xf numFmtId="3" fontId="4" fillId="0" borderId="69" xfId="11" applyNumberFormat="1" applyFont="1" applyFill="1" applyBorder="1"/>
    <xf numFmtId="0" fontId="4" fillId="0" borderId="0" xfId="11" applyFont="1" applyFill="1"/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52" xfId="0" applyFont="1" applyBorder="1" applyAlignment="1"/>
    <xf numFmtId="0" fontId="47" fillId="0" borderId="74" xfId="0" applyFont="1" applyBorder="1"/>
    <xf numFmtId="0" fontId="47" fillId="0" borderId="41" xfId="0" applyFont="1" applyBorder="1" applyAlignment="1">
      <alignment horizontal="center"/>
    </xf>
    <xf numFmtId="4" fontId="5" fillId="0" borderId="41" xfId="0" applyNumberFormat="1" applyFont="1" applyBorder="1"/>
    <xf numFmtId="4" fontId="47" fillId="0" borderId="41" xfId="0" applyNumberFormat="1" applyFont="1" applyBorder="1"/>
    <xf numFmtId="168" fontId="47" fillId="0" borderId="41" xfId="12" applyNumberFormat="1" applyFont="1" applyFill="1" applyBorder="1"/>
    <xf numFmtId="4" fontId="47" fillId="0" borderId="41" xfId="0" applyNumberFormat="1" applyFont="1" applyFill="1" applyBorder="1"/>
    <xf numFmtId="4" fontId="47" fillId="0" borderId="46" xfId="0" applyNumberFormat="1" applyFont="1" applyBorder="1"/>
    <xf numFmtId="0" fontId="47" fillId="0" borderId="81" xfId="0" applyFont="1" applyBorder="1"/>
    <xf numFmtId="0" fontId="47" fillId="0" borderId="26" xfId="0" applyFont="1" applyBorder="1" applyAlignment="1">
      <alignment horizontal="center"/>
    </xf>
    <xf numFmtId="4" fontId="5" fillId="0" borderId="26" xfId="0" applyNumberFormat="1" applyFont="1" applyBorder="1"/>
    <xf numFmtId="4" fontId="47" fillId="0" borderId="26" xfId="0" applyNumberFormat="1" applyFont="1" applyBorder="1"/>
    <xf numFmtId="168" fontId="47" fillId="0" borderId="26" xfId="12" applyNumberFormat="1" applyFont="1" applyFill="1" applyBorder="1"/>
    <xf numFmtId="4" fontId="47" fillId="0" borderId="28" xfId="0" applyNumberFormat="1" applyFont="1" applyBorder="1"/>
    <xf numFmtId="168" fontId="47" fillId="6" borderId="26" xfId="12" applyNumberFormat="1" applyFont="1" applyFill="1" applyBorder="1"/>
    <xf numFmtId="4" fontId="5" fillId="0" borderId="26" xfId="0" applyNumberFormat="1" applyFont="1" applyFill="1" applyBorder="1"/>
    <xf numFmtId="0" fontId="47" fillId="0" borderId="81" xfId="0" applyFont="1" applyFill="1" applyBorder="1"/>
    <xf numFmtId="0" fontId="47" fillId="0" borderId="26" xfId="0" applyFont="1" applyFill="1" applyBorder="1" applyAlignment="1">
      <alignment horizontal="center"/>
    </xf>
    <xf numFmtId="4" fontId="47" fillId="0" borderId="26" xfId="0" applyNumberFormat="1" applyFont="1" applyFill="1" applyBorder="1"/>
    <xf numFmtId="168" fontId="5" fillId="0" borderId="26" xfId="12" applyNumberFormat="1" applyFont="1" applyFill="1" applyBorder="1"/>
    <xf numFmtId="4" fontId="47" fillId="0" borderId="28" xfId="0" applyNumberFormat="1" applyFont="1" applyFill="1" applyBorder="1"/>
    <xf numFmtId="0" fontId="48" fillId="0" borderId="81" xfId="0" applyFont="1" applyFill="1" applyBorder="1" applyAlignment="1">
      <alignment horizontal="center"/>
    </xf>
    <xf numFmtId="0" fontId="48" fillId="0" borderId="81" xfId="0" applyFont="1" applyFill="1" applyBorder="1"/>
    <xf numFmtId="0" fontId="47" fillId="0" borderId="82" xfId="0" applyFont="1" applyFill="1" applyBorder="1"/>
    <xf numFmtId="168" fontId="48" fillId="0" borderId="26" xfId="12" applyNumberFormat="1" applyFont="1" applyFill="1" applyBorder="1"/>
    <xf numFmtId="4" fontId="48" fillId="0" borderId="26" xfId="0" applyNumberFormat="1" applyFont="1" applyFill="1" applyBorder="1"/>
    <xf numFmtId="4" fontId="48" fillId="0" borderId="28" xfId="0" applyNumberFormat="1" applyFont="1" applyFill="1" applyBorder="1"/>
    <xf numFmtId="41" fontId="5" fillId="0" borderId="0" xfId="0" applyNumberFormat="1" applyFont="1"/>
    <xf numFmtId="4" fontId="5" fillId="0" borderId="0" xfId="0" applyNumberFormat="1" applyFont="1" applyBorder="1"/>
    <xf numFmtId="0" fontId="47" fillId="0" borderId="82" xfId="0" applyFont="1" applyFill="1" applyBorder="1" applyAlignment="1">
      <alignment horizontal="center"/>
    </xf>
    <xf numFmtId="0" fontId="47" fillId="0" borderId="75" xfId="0" applyFont="1" applyFill="1" applyBorder="1"/>
    <xf numFmtId="168" fontId="47" fillId="0" borderId="82" xfId="12" applyNumberFormat="1" applyFont="1" applyFill="1" applyBorder="1"/>
    <xf numFmtId="4" fontId="5" fillId="0" borderId="88" xfId="0" applyNumberFormat="1" applyFont="1" applyFill="1" applyBorder="1"/>
    <xf numFmtId="4" fontId="5" fillId="0" borderId="76" xfId="0" applyNumberFormat="1" applyFont="1" applyFill="1" applyBorder="1"/>
    <xf numFmtId="0" fontId="47" fillId="0" borderId="36" xfId="0" applyFont="1" applyFill="1" applyBorder="1"/>
    <xf numFmtId="0" fontId="47" fillId="0" borderId="91" xfId="0" applyFont="1" applyFill="1" applyBorder="1" applyAlignment="1">
      <alignment horizontal="center"/>
    </xf>
    <xf numFmtId="0" fontId="47" fillId="0" borderId="91" xfId="0" applyFont="1" applyFill="1" applyBorder="1"/>
    <xf numFmtId="168" fontId="47" fillId="0" borderId="91" xfId="12" applyNumberFormat="1" applyFont="1" applyFill="1" applyBorder="1"/>
    <xf numFmtId="4" fontId="5" fillId="0" borderId="92" xfId="0" applyNumberFormat="1" applyFont="1" applyFill="1" applyBorder="1"/>
    <xf numFmtId="0" fontId="48" fillId="18" borderId="7" xfId="0" applyFont="1" applyFill="1" applyBorder="1" applyAlignment="1">
      <alignment vertical="center"/>
    </xf>
    <xf numFmtId="0" fontId="47" fillId="0" borderId="14" xfId="0" applyFont="1" applyBorder="1" applyAlignment="1">
      <alignment vertical="center"/>
    </xf>
    <xf numFmtId="168" fontId="47" fillId="0" borderId="14" xfId="12" applyNumberFormat="1" applyFont="1" applyBorder="1" applyAlignment="1">
      <alignment vertical="center"/>
    </xf>
    <xf numFmtId="4" fontId="47" fillId="0" borderId="14" xfId="0" applyNumberFormat="1" applyFont="1" applyBorder="1" applyAlignment="1">
      <alignment vertical="center"/>
    </xf>
    <xf numFmtId="4" fontId="4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8" fontId="5" fillId="0" borderId="0" xfId="0" applyNumberFormat="1" applyFont="1"/>
    <xf numFmtId="0" fontId="0" fillId="0" borderId="62" xfId="0" applyFill="1" applyBorder="1"/>
    <xf numFmtId="0" fontId="4" fillId="0" borderId="7" xfId="0" applyFont="1" applyBorder="1" applyAlignment="1">
      <alignment horizontal="center" vertical="center"/>
    </xf>
    <xf numFmtId="0" fontId="4" fillId="0" borderId="81" xfId="0" applyFont="1" applyBorder="1" applyAlignment="1"/>
    <xf numFmtId="3" fontId="4" fillId="0" borderId="26" xfId="0" applyNumberFormat="1" applyFont="1" applyBorder="1" applyAlignment="1">
      <alignment horizontal="right"/>
    </xf>
    <xf numFmtId="4" fontId="5" fillId="0" borderId="45" xfId="0" applyNumberFormat="1" applyFont="1" applyBorder="1"/>
    <xf numFmtId="0" fontId="5" fillId="0" borderId="33" xfId="0" applyFont="1" applyBorder="1" applyAlignment="1"/>
    <xf numFmtId="3" fontId="5" fillId="0" borderId="43" xfId="0" applyNumberFormat="1" applyFont="1" applyBorder="1"/>
    <xf numFmtId="4" fontId="5" fillId="0" borderId="54" xfId="0" applyNumberFormat="1" applyFont="1" applyBorder="1"/>
    <xf numFmtId="3" fontId="4" fillId="0" borderId="26" xfId="0" applyNumberFormat="1" applyFont="1" applyBorder="1"/>
    <xf numFmtId="0" fontId="5" fillId="0" borderId="40" xfId="0" applyFont="1" applyBorder="1" applyAlignment="1"/>
    <xf numFmtId="4" fontId="5" fillId="0" borderId="46" xfId="0" applyNumberFormat="1" applyFont="1" applyBorder="1"/>
    <xf numFmtId="3" fontId="4" fillId="0" borderId="28" xfId="0" applyNumberFormat="1" applyFont="1" applyBorder="1"/>
    <xf numFmtId="3" fontId="5" fillId="0" borderId="34" xfId="0" applyNumberFormat="1" applyFont="1" applyFill="1" applyBorder="1" applyAlignment="1"/>
    <xf numFmtId="3" fontId="4" fillId="0" borderId="26" xfId="0" applyNumberFormat="1" applyFont="1" applyBorder="1" applyAlignment="1"/>
    <xf numFmtId="0" fontId="5" fillId="0" borderId="36" xfId="0" applyFont="1" applyBorder="1" applyAlignment="1"/>
    <xf numFmtId="3" fontId="5" fillId="0" borderId="43" xfId="0" applyNumberFormat="1" applyFont="1" applyFill="1" applyBorder="1" applyAlignment="1"/>
    <xf numFmtId="4" fontId="5" fillId="0" borderId="0" xfId="0" applyNumberFormat="1" applyFont="1" applyBorder="1" applyAlignment="1"/>
    <xf numFmtId="0" fontId="5" fillId="0" borderId="52" xfId="0" applyFont="1" applyFill="1" applyBorder="1" applyAlignment="1"/>
    <xf numFmtId="4" fontId="5" fillId="0" borderId="0" xfId="0" applyNumberFormat="1" applyFont="1" applyFill="1" applyBorder="1" applyAlignment="1"/>
    <xf numFmtId="4" fontId="0" fillId="0" borderId="54" xfId="0" applyNumberFormat="1" applyFill="1" applyBorder="1"/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8" fontId="0" fillId="0" borderId="0" xfId="0" applyNumberFormat="1" applyFill="1"/>
    <xf numFmtId="8" fontId="0" fillId="0" borderId="0" xfId="0" applyNumberFormat="1"/>
    <xf numFmtId="0" fontId="4" fillId="0" borderId="0" xfId="0" applyFont="1" applyBorder="1" applyAlignment="1">
      <alignment horizontal="center" vertical="center"/>
    </xf>
    <xf numFmtId="3" fontId="5" fillId="0" borderId="41" xfId="0" applyNumberFormat="1" applyFont="1" applyFill="1" applyBorder="1" applyAlignment="1"/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justify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/>
    </xf>
    <xf numFmtId="0" fontId="0" fillId="0" borderId="40" xfId="0" applyFill="1" applyBorder="1"/>
    <xf numFmtId="0" fontId="0" fillId="0" borderId="41" xfId="0" applyFill="1" applyBorder="1" applyAlignment="1">
      <alignment horizontal="center"/>
    </xf>
    <xf numFmtId="2" fontId="0" fillId="0" borderId="41" xfId="0" applyNumberFormat="1" applyFill="1" applyBorder="1"/>
    <xf numFmtId="41" fontId="5" fillId="0" borderId="41" xfId="13" applyNumberFormat="1" applyFill="1" applyBorder="1" applyAlignment="1">
      <alignment horizontal="center"/>
    </xf>
    <xf numFmtId="169" fontId="5" fillId="0" borderId="26" xfId="13" applyNumberFormat="1" applyFill="1" applyBorder="1" applyAlignment="1">
      <alignment horizontal="right"/>
    </xf>
    <xf numFmtId="169" fontId="5" fillId="0" borderId="41" xfId="13" applyNumberFormat="1" applyFill="1" applyBorder="1" applyAlignment="1">
      <alignment horizontal="right"/>
    </xf>
    <xf numFmtId="169" fontId="5" fillId="0" borderId="46" xfId="13" applyNumberFormat="1" applyFont="1" applyFill="1" applyBorder="1" applyAlignment="1">
      <alignment horizontal="right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2" fontId="0" fillId="0" borderId="26" xfId="0" applyNumberFormat="1" applyFill="1" applyBorder="1"/>
    <xf numFmtId="41" fontId="5" fillId="0" borderId="26" xfId="13" applyNumberFormat="1" applyFill="1" applyBorder="1" applyAlignment="1">
      <alignment horizontal="center"/>
    </xf>
    <xf numFmtId="169" fontId="5" fillId="0" borderId="28" xfId="13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4" fontId="0" fillId="0" borderId="26" xfId="0" applyNumberFormat="1" applyFill="1" applyBorder="1"/>
    <xf numFmtId="2" fontId="0" fillId="0" borderId="27" xfId="0" applyNumberFormat="1" applyFill="1" applyBorder="1"/>
    <xf numFmtId="2" fontId="0" fillId="0" borderId="83" xfId="0" applyNumberFormat="1" applyFill="1" applyBorder="1"/>
    <xf numFmtId="0" fontId="0" fillId="0" borderId="75" xfId="0" applyFill="1" applyBorder="1"/>
    <xf numFmtId="43" fontId="5" fillId="0" borderId="75" xfId="13" applyFill="1" applyBorder="1"/>
    <xf numFmtId="41" fontId="5" fillId="0" borderId="75" xfId="13" applyNumberFormat="1" applyFill="1" applyBorder="1" applyAlignment="1">
      <alignment horizontal="center"/>
    </xf>
    <xf numFmtId="41" fontId="0" fillId="0" borderId="0" xfId="0" applyNumberFormat="1" applyFill="1"/>
    <xf numFmtId="0" fontId="0" fillId="0" borderId="81" xfId="0" applyFill="1" applyBorder="1"/>
    <xf numFmtId="0" fontId="0" fillId="0" borderId="93" xfId="0" applyFill="1" applyBorder="1"/>
    <xf numFmtId="0" fontId="0" fillId="0" borderId="82" xfId="0" applyFill="1" applyBorder="1"/>
    <xf numFmtId="43" fontId="5" fillId="0" borderId="82" xfId="13" applyFill="1" applyBorder="1"/>
    <xf numFmtId="41" fontId="5" fillId="0" borderId="82" xfId="13" applyNumberFormat="1" applyFill="1" applyBorder="1" applyAlignment="1">
      <alignment horizontal="center"/>
    </xf>
    <xf numFmtId="43" fontId="5" fillId="0" borderId="0" xfId="13" applyFill="1" applyBorder="1"/>
    <xf numFmtId="41" fontId="5" fillId="0" borderId="0" xfId="13" applyNumberFormat="1" applyFill="1" applyBorder="1" applyAlignment="1">
      <alignment horizontal="center"/>
    </xf>
    <xf numFmtId="43" fontId="5" fillId="0" borderId="53" xfId="13" applyFill="1" applyBorder="1"/>
    <xf numFmtId="0" fontId="4" fillId="0" borderId="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3" fontId="4" fillId="0" borderId="14" xfId="13" applyFont="1" applyBorder="1" applyAlignment="1">
      <alignment vertical="center"/>
    </xf>
    <xf numFmtId="43" fontId="4" fillId="0" borderId="14" xfId="13" applyFont="1" applyFill="1" applyBorder="1" applyAlignment="1">
      <alignment vertical="center"/>
    </xf>
    <xf numFmtId="41" fontId="4" fillId="0" borderId="17" xfId="13" applyNumberFormat="1" applyFont="1" applyFill="1" applyBorder="1" applyAlignment="1">
      <alignment horizontal="center" vertical="center"/>
    </xf>
    <xf numFmtId="4" fontId="4" fillId="0" borderId="17" xfId="13" applyNumberFormat="1" applyFont="1" applyFill="1" applyBorder="1" applyAlignment="1">
      <alignment horizontal="right" vertical="center"/>
    </xf>
    <xf numFmtId="4" fontId="4" fillId="0" borderId="13" xfId="13" applyNumberFormat="1" applyFont="1" applyFill="1" applyBorder="1" applyAlignment="1">
      <alignment horizontal="right" vertical="center"/>
    </xf>
    <xf numFmtId="43" fontId="0" fillId="0" borderId="0" xfId="1" applyFont="1" applyFill="1"/>
    <xf numFmtId="169" fontId="4" fillId="0" borderId="54" xfId="13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justify" wrapText="1"/>
    </xf>
    <xf numFmtId="4" fontId="0" fillId="0" borderId="0" xfId="0" applyNumberFormat="1" applyAlignment="1">
      <alignment vertical="justify" wrapText="1"/>
    </xf>
    <xf numFmtId="0" fontId="4" fillId="0" borderId="30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vertical="center" wrapText="1"/>
    </xf>
    <xf numFmtId="4" fontId="5" fillId="0" borderId="24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justify" wrapText="1"/>
    </xf>
    <xf numFmtId="4" fontId="0" fillId="0" borderId="0" xfId="0" applyNumberFormat="1" applyFill="1" applyBorder="1" applyAlignment="1">
      <alignment vertical="justify" wrapText="1"/>
    </xf>
    <xf numFmtId="0" fontId="5" fillId="0" borderId="33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center" vertical="center" wrapText="1"/>
    </xf>
    <xf numFmtId="2" fontId="0" fillId="0" borderId="43" xfId="0" applyNumberFormat="1" applyFill="1" applyBorder="1" applyAlignment="1">
      <alignment vertical="center" wrapText="1"/>
    </xf>
    <xf numFmtId="4" fontId="5" fillId="0" borderId="43" xfId="0" applyNumberFormat="1" applyFont="1" applyFill="1" applyBorder="1" applyAlignment="1">
      <alignment vertical="center" wrapText="1"/>
    </xf>
    <xf numFmtId="4" fontId="5" fillId="0" borderId="45" xfId="0" applyNumberFormat="1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4" fontId="5" fillId="0" borderId="54" xfId="0" applyNumberFormat="1" applyFont="1" applyFill="1" applyBorder="1" applyAlignment="1">
      <alignment vertical="center" wrapText="1"/>
    </xf>
    <xf numFmtId="0" fontId="0" fillId="0" borderId="33" xfId="0" applyFill="1" applyBorder="1" applyAlignment="1">
      <alignment vertical="justify" wrapText="1"/>
    </xf>
    <xf numFmtId="4" fontId="0" fillId="0" borderId="54" xfId="0" applyNumberFormat="1" applyFill="1" applyBorder="1" applyAlignment="1">
      <alignment vertical="justify" wrapText="1"/>
    </xf>
    <xf numFmtId="4" fontId="5" fillId="0" borderId="46" xfId="0" applyNumberFormat="1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justify" wrapText="1"/>
    </xf>
    <xf numFmtId="4" fontId="5" fillId="0" borderId="54" xfId="0" applyNumberFormat="1" applyFont="1" applyFill="1" applyBorder="1" applyAlignment="1">
      <alignment vertical="justify" wrapText="1"/>
    </xf>
    <xf numFmtId="0" fontId="0" fillId="0" borderId="54" xfId="0" applyFill="1" applyBorder="1" applyAlignment="1">
      <alignment vertical="justify" wrapText="1"/>
    </xf>
    <xf numFmtId="0" fontId="5" fillId="0" borderId="36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justify" wrapText="1"/>
    </xf>
    <xf numFmtId="3" fontId="5" fillId="0" borderId="4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justify" wrapText="1"/>
    </xf>
    <xf numFmtId="4" fontId="5" fillId="0" borderId="32" xfId="0" applyNumberFormat="1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justify" wrapText="1"/>
    </xf>
    <xf numFmtId="4" fontId="4" fillId="0" borderId="39" xfId="0" applyNumberFormat="1" applyFont="1" applyFill="1" applyBorder="1" applyAlignment="1">
      <alignment vertical="justify" wrapText="1"/>
    </xf>
    <xf numFmtId="0" fontId="4" fillId="0" borderId="7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4" fontId="4" fillId="0" borderId="39" xfId="0" applyNumberFormat="1" applyFont="1" applyFill="1" applyBorder="1" applyAlignment="1">
      <alignment vertical="center" wrapText="1"/>
    </xf>
    <xf numFmtId="0" fontId="39" fillId="0" borderId="0" xfId="0" applyFont="1" applyBorder="1" applyAlignment="1">
      <alignment vertical="justify" wrapText="1"/>
    </xf>
    <xf numFmtId="0" fontId="0" fillId="0" borderId="0" xfId="0" applyFill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0" xfId="0" applyFill="1" applyBorder="1" applyAlignment="1">
      <alignment horizontal="center" vertical="justify" wrapText="1"/>
    </xf>
    <xf numFmtId="3" fontId="0" fillId="0" borderId="0" xfId="0" applyNumberFormat="1" applyAlignment="1">
      <alignment vertical="justify" wrapText="1"/>
    </xf>
    <xf numFmtId="0" fontId="26" fillId="0" borderId="0" xfId="0" applyFont="1" applyFill="1"/>
    <xf numFmtId="3" fontId="51" fillId="0" borderId="0" xfId="0" applyNumberFormat="1" applyFont="1"/>
    <xf numFmtId="169" fontId="52" fillId="0" borderId="7" xfId="2" applyNumberFormat="1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44" fontId="52" fillId="0" borderId="17" xfId="2" applyFont="1" applyBorder="1" applyAlignment="1">
      <alignment horizontal="center" wrapText="1"/>
    </xf>
    <xf numFmtId="0" fontId="52" fillId="0" borderId="13" xfId="0" applyFont="1" applyBorder="1" applyAlignment="1">
      <alignment horizontal="center"/>
    </xf>
    <xf numFmtId="170" fontId="53" fillId="0" borderId="21" xfId="14" applyFont="1" applyBorder="1" applyAlignment="1" applyProtection="1">
      <alignment horizontal="center" vertical="center"/>
      <protection hidden="1"/>
    </xf>
    <xf numFmtId="0" fontId="52" fillId="0" borderId="22" xfId="0" applyFont="1" applyBorder="1"/>
    <xf numFmtId="44" fontId="52" fillId="0" borderId="22" xfId="2" applyFont="1" applyBorder="1"/>
    <xf numFmtId="44" fontId="52" fillId="0" borderId="24" xfId="0" applyNumberFormat="1" applyFont="1" applyBorder="1"/>
    <xf numFmtId="170" fontId="53" fillId="0" borderId="25" xfId="14" applyFont="1" applyBorder="1" applyAlignment="1" applyProtection="1">
      <alignment horizontal="center" vertical="center"/>
      <protection hidden="1"/>
    </xf>
    <xf numFmtId="0" fontId="52" fillId="0" borderId="26" xfId="0" applyFont="1" applyBorder="1"/>
    <xf numFmtId="44" fontId="52" fillId="0" borderId="26" xfId="2" applyFont="1" applyBorder="1"/>
    <xf numFmtId="44" fontId="52" fillId="0" borderId="28" xfId="0" applyNumberFormat="1" applyFont="1" applyBorder="1"/>
    <xf numFmtId="170" fontId="53" fillId="0" borderId="29" xfId="14" applyFont="1" applyBorder="1" applyAlignment="1" applyProtection="1">
      <alignment horizontal="center" vertical="center"/>
      <protection hidden="1"/>
    </xf>
    <xf numFmtId="0" fontId="52" fillId="0" borderId="30" xfId="0" applyFont="1" applyBorder="1"/>
    <xf numFmtId="44" fontId="52" fillId="0" borderId="30" xfId="2" applyFont="1" applyBorder="1"/>
    <xf numFmtId="44" fontId="52" fillId="0" borderId="32" xfId="0" applyNumberFormat="1" applyFont="1" applyBorder="1"/>
    <xf numFmtId="0" fontId="52" fillId="0" borderId="0" xfId="0" applyFont="1"/>
    <xf numFmtId="3" fontId="52" fillId="0" borderId="85" xfId="0" applyNumberFormat="1" applyFont="1" applyBorder="1"/>
    <xf numFmtId="44" fontId="52" fillId="0" borderId="0" xfId="2" applyFont="1"/>
    <xf numFmtId="44" fontId="51" fillId="0" borderId="19" xfId="0" applyNumberFormat="1" applyFont="1" applyBorder="1"/>
    <xf numFmtId="3" fontId="52" fillId="0" borderId="0" xfId="0" applyNumberFormat="1" applyFont="1"/>
    <xf numFmtId="0" fontId="1" fillId="0" borderId="0" xfId="0" applyFont="1"/>
    <xf numFmtId="170" fontId="53" fillId="0" borderId="40" xfId="14" applyFont="1" applyBorder="1" applyAlignment="1" applyProtection="1">
      <alignment horizontal="center" vertical="center"/>
      <protection hidden="1"/>
    </xf>
    <xf numFmtId="0" fontId="52" fillId="0" borderId="41" xfId="0" applyFont="1" applyBorder="1"/>
    <xf numFmtId="44" fontId="52" fillId="0" borderId="46" xfId="0" applyNumberFormat="1" applyFont="1" applyBorder="1"/>
    <xf numFmtId="0" fontId="52" fillId="0" borderId="43" xfId="0" applyFont="1" applyBorder="1"/>
    <xf numFmtId="44" fontId="52" fillId="0" borderId="45" xfId="0" applyNumberFormat="1" applyFont="1" applyBorder="1"/>
    <xf numFmtId="0" fontId="1" fillId="0" borderId="43" xfId="0" applyFont="1" applyBorder="1"/>
    <xf numFmtId="0" fontId="1" fillId="0" borderId="32" xfId="0" applyFont="1" applyBorder="1"/>
    <xf numFmtId="0" fontId="52" fillId="0" borderId="47" xfId="0" applyFont="1" applyBorder="1"/>
    <xf numFmtId="0" fontId="52" fillId="0" borderId="57" xfId="0" applyFont="1" applyBorder="1"/>
    <xf numFmtId="0" fontId="52" fillId="0" borderId="19" xfId="0" applyFont="1" applyBorder="1"/>
    <xf numFmtId="44" fontId="51" fillId="0" borderId="85" xfId="0" applyNumberFormat="1" applyFont="1" applyBorder="1"/>
    <xf numFmtId="0" fontId="14" fillId="0" borderId="0" xfId="0" applyFont="1"/>
    <xf numFmtId="4" fontId="14" fillId="0" borderId="0" xfId="0" applyNumberFormat="1" applyFont="1"/>
    <xf numFmtId="0" fontId="52" fillId="0" borderId="0" xfId="15" applyFont="1"/>
    <xf numFmtId="0" fontId="54" fillId="0" borderId="0" xfId="15" applyFont="1" applyBorder="1" applyAlignment="1">
      <alignment horizontal="left"/>
    </xf>
    <xf numFmtId="0" fontId="52" fillId="0" borderId="0" xfId="15" applyFont="1" applyBorder="1" applyAlignment="1">
      <alignment horizontal="center"/>
    </xf>
    <xf numFmtId="0" fontId="55" fillId="0" borderId="0" xfId="15" applyFont="1" applyBorder="1" applyAlignment="1">
      <alignment horizontal="center"/>
    </xf>
    <xf numFmtId="0" fontId="52" fillId="0" borderId="0" xfId="15" applyFont="1" applyBorder="1" applyAlignment="1">
      <alignment horizontal="center" wrapText="1"/>
    </xf>
    <xf numFmtId="0" fontId="55" fillId="0" borderId="19" xfId="15" applyFont="1" applyBorder="1" applyAlignment="1">
      <alignment horizontal="center"/>
    </xf>
    <xf numFmtId="0" fontId="52" fillId="0" borderId="19" xfId="15" applyFont="1" applyBorder="1" applyAlignment="1">
      <alignment horizontal="center"/>
    </xf>
    <xf numFmtId="0" fontId="55" fillId="0" borderId="14" xfId="15" applyFont="1" applyBorder="1" applyAlignment="1">
      <alignment horizontal="center"/>
    </xf>
    <xf numFmtId="0" fontId="52" fillId="0" borderId="19" xfId="15" applyFont="1" applyBorder="1" applyAlignment="1">
      <alignment horizontal="center" wrapText="1"/>
    </xf>
    <xf numFmtId="0" fontId="52" fillId="0" borderId="15" xfId="15" applyFont="1" applyBorder="1" applyAlignment="1">
      <alignment horizontal="center"/>
    </xf>
    <xf numFmtId="41" fontId="51" fillId="0" borderId="7" xfId="16" applyNumberFormat="1" applyFont="1" applyBorder="1"/>
    <xf numFmtId="41" fontId="51" fillId="0" borderId="15" xfId="16" applyNumberFormat="1" applyFont="1" applyBorder="1"/>
    <xf numFmtId="3" fontId="51" fillId="0" borderId="19" xfId="15" applyNumberFormat="1" applyFont="1" applyBorder="1" applyAlignment="1">
      <alignment horizontal="center"/>
    </xf>
    <xf numFmtId="44" fontId="51" fillId="0" borderId="14" xfId="17" applyFont="1" applyBorder="1" applyAlignment="1">
      <alignment horizontal="center" wrapText="1"/>
    </xf>
    <xf numFmtId="0" fontId="19" fillId="0" borderId="19" xfId="0" applyFont="1" applyFill="1" applyBorder="1" applyAlignment="1">
      <alignment horizontal="center"/>
    </xf>
    <xf numFmtId="0" fontId="56" fillId="0" borderId="72" xfId="18" applyNumberFormat="1" applyFont="1" applyBorder="1" applyAlignment="1" applyProtection="1">
      <alignment horizontal="center" vertical="center"/>
      <protection hidden="1"/>
    </xf>
    <xf numFmtId="0" fontId="57" fillId="0" borderId="72" xfId="15" applyFont="1" applyBorder="1"/>
    <xf numFmtId="4" fontId="5" fillId="0" borderId="26" xfId="5" applyNumberFormat="1" applyBorder="1" applyAlignment="1">
      <alignment horizontal="right" vertical="center"/>
    </xf>
    <xf numFmtId="44" fontId="7" fillId="0" borderId="87" xfId="2" applyFont="1" applyFill="1" applyBorder="1"/>
    <xf numFmtId="171" fontId="7" fillId="0" borderId="88" xfId="0" applyNumberFormat="1" applyFont="1" applyFill="1" applyBorder="1"/>
    <xf numFmtId="0" fontId="58" fillId="0" borderId="74" xfId="15" applyFont="1" applyBorder="1" applyAlignment="1">
      <alignment horizontal="center"/>
    </xf>
    <xf numFmtId="0" fontId="59" fillId="0" borderId="72" xfId="15" applyFont="1" applyBorder="1"/>
    <xf numFmtId="44" fontId="60" fillId="0" borderId="76" xfId="17" applyFont="1" applyBorder="1" applyAlignment="1" applyProtection="1">
      <alignment horizontal="center"/>
      <protection hidden="1"/>
    </xf>
    <xf numFmtId="44" fontId="60" fillId="0" borderId="86" xfId="17" applyFont="1" applyBorder="1" applyAlignment="1" applyProtection="1">
      <alignment horizontal="right" vertical="center"/>
      <protection hidden="1"/>
    </xf>
    <xf numFmtId="44" fontId="59" fillId="0" borderId="78" xfId="15" applyNumberFormat="1" applyFont="1" applyBorder="1"/>
    <xf numFmtId="41" fontId="61" fillId="0" borderId="40" xfId="16" applyNumberFormat="1" applyFont="1" applyBorder="1" applyAlignment="1" applyProtection="1">
      <alignment horizontal="center" vertical="center"/>
      <protection hidden="1"/>
    </xf>
    <xf numFmtId="41" fontId="61" fillId="0" borderId="46" xfId="16" applyNumberFormat="1" applyFont="1" applyBorder="1" applyAlignment="1" applyProtection="1">
      <alignment horizontal="center" vertical="center"/>
      <protection hidden="1"/>
    </xf>
    <xf numFmtId="3" fontId="61" fillId="0" borderId="86" xfId="18" applyNumberFormat="1" applyFont="1" applyBorder="1" applyAlignment="1" applyProtection="1">
      <alignment horizontal="right" vertical="center"/>
      <protection hidden="1"/>
    </xf>
    <xf numFmtId="44" fontId="52" fillId="0" borderId="75" xfId="17" applyFont="1" applyBorder="1"/>
    <xf numFmtId="44" fontId="7" fillId="0" borderId="78" xfId="0" applyNumberFormat="1" applyFont="1" applyFill="1" applyBorder="1"/>
    <xf numFmtId="0" fontId="56" fillId="0" borderId="87" xfId="18" applyNumberFormat="1" applyFont="1" applyBorder="1" applyAlignment="1" applyProtection="1">
      <alignment horizontal="center" vertical="center"/>
      <protection hidden="1"/>
    </xf>
    <xf numFmtId="0" fontId="57" fillId="0" borderId="87" xfId="15" applyFont="1" applyBorder="1"/>
    <xf numFmtId="0" fontId="58" fillId="0" borderId="81" xfId="15" applyFont="1" applyBorder="1" applyAlignment="1">
      <alignment horizontal="center"/>
    </xf>
    <xf numFmtId="0" fontId="59" fillId="0" borderId="87" xfId="15" applyFont="1" applyBorder="1"/>
    <xf numFmtId="44" fontId="60" fillId="0" borderId="87" xfId="17" applyFont="1" applyBorder="1" applyAlignment="1" applyProtection="1">
      <alignment horizontal="right" vertical="center"/>
      <protection hidden="1"/>
    </xf>
    <xf numFmtId="41" fontId="61" fillId="0" borderId="25" xfId="16" applyNumberFormat="1" applyFont="1" applyBorder="1" applyAlignment="1" applyProtection="1">
      <alignment horizontal="center" vertical="center"/>
      <protection hidden="1"/>
    </xf>
    <xf numFmtId="41" fontId="61" fillId="0" borderId="28" xfId="16" applyNumberFormat="1" applyFont="1" applyBorder="1" applyAlignment="1" applyProtection="1">
      <alignment horizontal="center" vertical="center"/>
      <protection hidden="1"/>
    </xf>
    <xf numFmtId="44" fontId="52" fillId="0" borderId="82" xfId="17" applyFont="1" applyBorder="1"/>
    <xf numFmtId="41" fontId="52" fillId="0" borderId="25" xfId="16" applyNumberFormat="1" applyFont="1" applyBorder="1" applyAlignment="1">
      <alignment horizontal="center"/>
    </xf>
    <xf numFmtId="41" fontId="52" fillId="0" borderId="28" xfId="16" applyNumberFormat="1" applyFont="1" applyBorder="1" applyAlignment="1">
      <alignment horizontal="center"/>
    </xf>
    <xf numFmtId="49" fontId="58" fillId="0" borderId="81" xfId="15" applyNumberFormat="1" applyFont="1" applyBorder="1" applyAlignment="1">
      <alignment horizontal="center"/>
    </xf>
    <xf numFmtId="49" fontId="58" fillId="0" borderId="93" xfId="15" applyNumberFormat="1" applyFont="1" applyBorder="1" applyAlignment="1">
      <alignment horizontal="center"/>
    </xf>
    <xf numFmtId="0" fontId="59" fillId="0" borderId="73" xfId="15" applyFont="1" applyBorder="1"/>
    <xf numFmtId="44" fontId="60" fillId="0" borderId="65" xfId="17" applyFont="1" applyBorder="1" applyAlignment="1" applyProtection="1">
      <alignment horizontal="center"/>
      <protection hidden="1"/>
    </xf>
    <xf numFmtId="44" fontId="60" fillId="0" borderId="90" xfId="17" applyFont="1" applyBorder="1" applyAlignment="1" applyProtection="1">
      <alignment horizontal="right" vertical="center"/>
      <protection hidden="1"/>
    </xf>
    <xf numFmtId="0" fontId="59" fillId="0" borderId="7" xfId="15" applyFont="1" applyBorder="1"/>
    <xf numFmtId="3" fontId="58" fillId="0" borderId="7" xfId="15" applyNumberFormat="1" applyFont="1" applyFill="1" applyBorder="1"/>
    <xf numFmtId="0" fontId="59" fillId="5" borderId="7" xfId="15" applyFont="1" applyFill="1" applyBorder="1"/>
    <xf numFmtId="0" fontId="7" fillId="5" borderId="15" xfId="0" applyFont="1" applyFill="1" applyBorder="1"/>
    <xf numFmtId="44" fontId="58" fillId="0" borderId="15" xfId="15" applyNumberFormat="1" applyFont="1" applyBorder="1"/>
    <xf numFmtId="171" fontId="58" fillId="0" borderId="19" xfId="15" applyNumberFormat="1" applyFont="1" applyBorder="1"/>
    <xf numFmtId="0" fontId="59" fillId="0" borderId="0" xfId="15" applyFont="1"/>
    <xf numFmtId="0" fontId="56" fillId="0" borderId="73" xfId="18" applyNumberFormat="1" applyFont="1" applyBorder="1" applyAlignment="1" applyProtection="1">
      <alignment horizontal="center" vertical="center"/>
      <protection hidden="1"/>
    </xf>
    <xf numFmtId="0" fontId="57" fillId="0" borderId="73" xfId="15" applyFont="1" applyBorder="1"/>
    <xf numFmtId="44" fontId="7" fillId="0" borderId="73" xfId="2" applyFont="1" applyFill="1" applyBorder="1"/>
    <xf numFmtId="171" fontId="7" fillId="0" borderId="63" xfId="0" applyNumberFormat="1" applyFont="1" applyFill="1" applyBorder="1"/>
    <xf numFmtId="0" fontId="52" fillId="0" borderId="77" xfId="15" applyFont="1" applyBorder="1"/>
    <xf numFmtId="3" fontId="57" fillId="0" borderId="78" xfId="15" applyNumberFormat="1" applyFont="1" applyBorder="1"/>
    <xf numFmtId="171" fontId="7" fillId="0" borderId="85" xfId="0" applyNumberFormat="1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171" fontId="7" fillId="0" borderId="19" xfId="2" applyNumberFormat="1" applyFont="1" applyFill="1" applyBorder="1"/>
    <xf numFmtId="0" fontId="52" fillId="0" borderId="7" xfId="15" applyFont="1" applyBorder="1"/>
    <xf numFmtId="44" fontId="7" fillId="0" borderId="41" xfId="2" applyFont="1" applyFill="1" applyBorder="1"/>
    <xf numFmtId="44" fontId="7" fillId="0" borderId="46" xfId="0" applyNumberFormat="1" applyFont="1" applyFill="1" applyBorder="1"/>
    <xf numFmtId="44" fontId="7" fillId="0" borderId="26" xfId="2" applyFont="1" applyFill="1" applyBorder="1"/>
    <xf numFmtId="44" fontId="7" fillId="0" borderId="28" xfId="0" applyNumberFormat="1" applyFont="1" applyFill="1" applyBorder="1"/>
    <xf numFmtId="0" fontId="62" fillId="0" borderId="0" xfId="0" applyFont="1" applyFill="1" applyBorder="1"/>
    <xf numFmtId="44" fontId="7" fillId="0" borderId="43" xfId="2" applyFont="1" applyFill="1" applyBorder="1"/>
    <xf numFmtId="44" fontId="7" fillId="0" borderId="45" xfId="0" applyNumberFormat="1" applyFont="1" applyFill="1" applyBorder="1"/>
    <xf numFmtId="44" fontId="7" fillId="0" borderId="19" xfId="0" applyNumberFormat="1" applyFont="1" applyFill="1" applyBorder="1"/>
    <xf numFmtId="44" fontId="7" fillId="0" borderId="15" xfId="0" applyNumberFormat="1" applyFont="1" applyFill="1" applyBorder="1"/>
    <xf numFmtId="0" fontId="63" fillId="0" borderId="0" xfId="15" applyFont="1"/>
    <xf numFmtId="0" fontId="1" fillId="0" borderId="0" xfId="15"/>
    <xf numFmtId="0" fontId="57" fillId="0" borderId="62" xfId="15" applyFont="1" applyBorder="1" applyAlignment="1">
      <alignment horizontal="center"/>
    </xf>
    <xf numFmtId="0" fontId="57" fillId="0" borderId="86" xfId="15" applyFont="1" applyBorder="1"/>
    <xf numFmtId="44" fontId="7" fillId="0" borderId="88" xfId="0" applyNumberFormat="1" applyFont="1" applyFill="1" applyBorder="1"/>
    <xf numFmtId="41" fontId="52" fillId="0" borderId="29" xfId="16" applyNumberFormat="1" applyFont="1" applyBorder="1" applyAlignment="1">
      <alignment horizontal="center"/>
    </xf>
    <xf numFmtId="41" fontId="52" fillId="0" borderId="32" xfId="16" applyNumberFormat="1" applyFont="1" applyBorder="1" applyAlignment="1">
      <alignment horizontal="center"/>
    </xf>
    <xf numFmtId="3" fontId="61" fillId="0" borderId="78" xfId="18" applyNumberFormat="1" applyFont="1" applyBorder="1" applyAlignment="1" applyProtection="1">
      <alignment horizontal="right" vertical="center"/>
      <protection hidden="1"/>
    </xf>
    <xf numFmtId="44" fontId="52" fillId="0" borderId="91" xfId="17" applyFont="1" applyBorder="1"/>
    <xf numFmtId="44" fontId="7" fillId="0" borderId="85" xfId="0" applyNumberFormat="1" applyFont="1" applyFill="1" applyBorder="1"/>
    <xf numFmtId="41" fontId="52" fillId="0" borderId="0" xfId="16" applyNumberFormat="1" applyFont="1" applyAlignment="1">
      <alignment horizontal="center"/>
    </xf>
    <xf numFmtId="3" fontId="51" fillId="0" borderId="19" xfId="15" applyNumberFormat="1" applyFont="1" applyBorder="1" applyAlignment="1">
      <alignment horizontal="right"/>
    </xf>
    <xf numFmtId="44" fontId="19" fillId="0" borderId="15" xfId="0" applyNumberFormat="1" applyFont="1" applyFill="1" applyBorder="1"/>
    <xf numFmtId="44" fontId="19" fillId="0" borderId="85" xfId="0" applyNumberFormat="1" applyFont="1" applyFill="1" applyBorder="1"/>
    <xf numFmtId="0" fontId="56" fillId="0" borderId="90" xfId="18" applyNumberFormat="1" applyFont="1" applyBorder="1" applyAlignment="1" applyProtection="1">
      <alignment horizontal="center" vertical="center"/>
      <protection hidden="1"/>
    </xf>
    <xf numFmtId="44" fontId="7" fillId="0" borderId="63" xfId="0" applyNumberFormat="1" applyFont="1" applyFill="1" applyBorder="1"/>
    <xf numFmtId="0" fontId="52" fillId="0" borderId="19" xfId="15" applyFont="1" applyBorder="1"/>
    <xf numFmtId="3" fontId="57" fillId="0" borderId="19" xfId="15" applyNumberFormat="1" applyFont="1" applyBorder="1"/>
    <xf numFmtId="0" fontId="52" fillId="0" borderId="57" xfId="15" applyFont="1" applyBorder="1"/>
    <xf numFmtId="44" fontId="7" fillId="0" borderId="0" xfId="2" applyFont="1" applyFill="1" applyBorder="1"/>
    <xf numFmtId="44" fontId="7" fillId="0" borderId="0" xfId="0" applyNumberFormat="1" applyFont="1" applyFill="1" applyBorder="1"/>
    <xf numFmtId="3" fontId="51" fillId="0" borderId="0" xfId="15" applyNumberFormat="1" applyFont="1" applyFill="1" applyBorder="1" applyAlignment="1">
      <alignment horizontal="right"/>
    </xf>
    <xf numFmtId="3" fontId="57" fillId="0" borderId="15" xfId="15" applyNumberFormat="1" applyFont="1" applyBorder="1"/>
    <xf numFmtId="44" fontId="57" fillId="0" borderId="19" xfId="17" applyFont="1" applyBorder="1"/>
    <xf numFmtId="44" fontId="57" fillId="0" borderId="15" xfId="17" applyFont="1" applyBorder="1"/>
    <xf numFmtId="0" fontId="15" fillId="0" borderId="0" xfId="0" applyFont="1" applyBorder="1"/>
    <xf numFmtId="0" fontId="53" fillId="0" borderId="26" xfId="5" applyFont="1" applyBorder="1" applyAlignment="1" applyProtection="1">
      <alignment horizontal="left" vertical="top" wrapText="1"/>
      <protection hidden="1"/>
    </xf>
    <xf numFmtId="0" fontId="53" fillId="0" borderId="26" xfId="5" applyFont="1" applyBorder="1" applyAlignment="1" applyProtection="1">
      <alignment horizontal="center" vertical="center"/>
      <protection hidden="1"/>
    </xf>
    <xf numFmtId="0" fontId="53" fillId="0" borderId="26" xfId="5" applyFont="1" applyBorder="1" applyAlignment="1" applyProtection="1">
      <alignment horizontal="center" vertical="top" wrapText="1"/>
      <protection hidden="1"/>
    </xf>
    <xf numFmtId="0" fontId="53" fillId="0" borderId="27" xfId="5" applyFont="1" applyBorder="1" applyAlignment="1" applyProtection="1">
      <alignment horizontal="center" vertical="top" wrapText="1"/>
      <protection hidden="1"/>
    </xf>
    <xf numFmtId="0" fontId="53" fillId="0" borderId="19" xfId="5" applyFont="1" applyBorder="1" applyAlignment="1" applyProtection="1">
      <alignment horizontal="center"/>
      <protection hidden="1"/>
    </xf>
    <xf numFmtId="0" fontId="51" fillId="0" borderId="27" xfId="15" applyFont="1" applyBorder="1"/>
    <xf numFmtId="4" fontId="64" fillId="0" borderId="26" xfId="19" applyNumberFormat="1" applyFont="1" applyBorder="1" applyAlignment="1" applyProtection="1">
      <alignment horizontal="center"/>
      <protection hidden="1"/>
    </xf>
    <xf numFmtId="4" fontId="64" fillId="0" borderId="26" xfId="5" applyNumberFormat="1" applyFont="1" applyBorder="1" applyAlignment="1" applyProtection="1">
      <alignment horizontal="center" wrapText="1"/>
      <protection hidden="1"/>
    </xf>
    <xf numFmtId="4" fontId="64" fillId="0" borderId="26" xfId="5" applyNumberFormat="1" applyFont="1" applyFill="1" applyBorder="1" applyAlignment="1" applyProtection="1">
      <alignment horizontal="center"/>
      <protection hidden="1"/>
    </xf>
    <xf numFmtId="173" fontId="7" fillId="0" borderId="41" xfId="0" applyNumberFormat="1" applyFont="1" applyFill="1" applyBorder="1" applyAlignment="1">
      <alignment horizontal="right"/>
    </xf>
    <xf numFmtId="4" fontId="53" fillId="0" borderId="26" xfId="19" applyNumberFormat="1" applyFont="1" applyBorder="1" applyAlignment="1" applyProtection="1">
      <alignment horizontal="center"/>
      <protection hidden="1"/>
    </xf>
    <xf numFmtId="4" fontId="61" fillId="0" borderId="26" xfId="19" applyNumberFormat="1" applyFont="1" applyBorder="1" applyProtection="1">
      <protection hidden="1"/>
    </xf>
    <xf numFmtId="4" fontId="61" fillId="0" borderId="26" xfId="5" applyNumberFormat="1" applyFont="1" applyBorder="1" applyAlignment="1" applyProtection="1">
      <alignment horizontal="center"/>
      <protection hidden="1"/>
    </xf>
    <xf numFmtId="4" fontId="53" fillId="0" borderId="27" xfId="5" applyNumberFormat="1" applyFont="1" applyBorder="1" applyAlignment="1" applyProtection="1">
      <alignment horizontal="center" wrapText="1"/>
      <protection hidden="1"/>
    </xf>
    <xf numFmtId="4" fontId="61" fillId="0" borderId="19" xfId="5" applyNumberFormat="1" applyFont="1" applyBorder="1" applyProtection="1">
      <protection hidden="1"/>
    </xf>
    <xf numFmtId="0" fontId="53" fillId="0" borderId="26" xfId="5" applyFont="1" applyBorder="1" applyAlignment="1" applyProtection="1">
      <alignment horizontal="left" wrapText="1"/>
      <protection hidden="1"/>
    </xf>
    <xf numFmtId="0" fontId="51" fillId="0" borderId="44" xfId="15" applyFont="1" applyBorder="1"/>
    <xf numFmtId="4" fontId="61" fillId="0" borderId="77" xfId="5" applyNumberFormat="1" applyFont="1" applyBorder="1" applyProtection="1">
      <protection hidden="1"/>
    </xf>
    <xf numFmtId="0" fontId="7" fillId="0" borderId="26" xfId="0" applyFont="1" applyBorder="1"/>
    <xf numFmtId="0" fontId="53" fillId="0" borderId="26" xfId="5" applyFont="1" applyBorder="1" applyProtection="1">
      <protection hidden="1"/>
    </xf>
    <xf numFmtId="0" fontId="53" fillId="5" borderId="27" xfId="5" applyFont="1" applyFill="1" applyBorder="1" applyAlignment="1" applyProtection="1">
      <alignment horizontal="center" wrapText="1"/>
      <protection hidden="1"/>
    </xf>
    <xf numFmtId="0" fontId="53" fillId="5" borderId="82" xfId="5" applyFont="1" applyFill="1" applyBorder="1" applyAlignment="1" applyProtection="1">
      <alignment horizontal="center" wrapText="1"/>
      <protection hidden="1"/>
    </xf>
    <xf numFmtId="4" fontId="53" fillId="0" borderId="87" xfId="5" applyNumberFormat="1" applyFont="1" applyBorder="1" applyProtection="1">
      <protection hidden="1"/>
    </xf>
    <xf numFmtId="0" fontId="61" fillId="0" borderId="43" xfId="5" applyFont="1" applyBorder="1" applyAlignment="1" applyProtection="1">
      <alignment horizontal="left" wrapText="1"/>
      <protection hidden="1"/>
    </xf>
    <xf numFmtId="4" fontId="61" fillId="0" borderId="90" xfId="5" applyNumberFormat="1" applyFont="1" applyBorder="1" applyProtection="1">
      <protection hidden="1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14" xfId="0" applyFont="1" applyBorder="1"/>
    <xf numFmtId="4" fontId="19" fillId="0" borderId="19" xfId="0" applyNumberFormat="1" applyFont="1" applyBorder="1"/>
    <xf numFmtId="0" fontId="53" fillId="0" borderId="0" xfId="5" applyFont="1" applyBorder="1" applyAlignment="1" applyProtection="1">
      <alignment horizontal="center" wrapText="1"/>
      <protection hidden="1"/>
    </xf>
    <xf numFmtId="44" fontId="7" fillId="0" borderId="0" xfId="2" applyFont="1" applyBorder="1"/>
    <xf numFmtId="0" fontId="53" fillId="0" borderId="0" xfId="5" applyFont="1" applyBorder="1" applyProtection="1">
      <protection hidden="1"/>
    </xf>
    <xf numFmtId="44" fontId="65" fillId="0" borderId="0" xfId="2" applyFont="1" applyBorder="1" applyAlignment="1" applyProtection="1">
      <alignment horizontal="center" wrapText="1"/>
      <protection hidden="1"/>
    </xf>
    <xf numFmtId="44" fontId="53" fillId="0" borderId="0" xfId="2" applyFont="1" applyBorder="1" applyAlignment="1" applyProtection="1">
      <alignment horizontal="center" wrapText="1"/>
      <protection hidden="1"/>
    </xf>
    <xf numFmtId="4" fontId="61" fillId="0" borderId="0" xfId="5" applyNumberFormat="1" applyFont="1" applyBorder="1" applyProtection="1">
      <protection hidden="1"/>
    </xf>
    <xf numFmtId="0" fontId="51" fillId="0" borderId="19" xfId="15" applyFont="1" applyBorder="1"/>
    <xf numFmtId="0" fontId="53" fillId="0" borderId="0" xfId="5" applyFont="1" applyAlignment="1" applyProtection="1">
      <alignment horizontal="left" vertical="top" wrapText="1"/>
      <protection hidden="1"/>
    </xf>
    <xf numFmtId="0" fontId="53" fillId="0" borderId="0" xfId="5" applyFont="1" applyAlignment="1" applyProtection="1">
      <alignment horizontal="center"/>
      <protection hidden="1"/>
    </xf>
    <xf numFmtId="4" fontId="53" fillId="0" borderId="26" xfId="5" applyNumberFormat="1" applyFont="1" applyBorder="1" applyAlignment="1" applyProtection="1">
      <alignment horizontal="center" wrapText="1"/>
      <protection hidden="1"/>
    </xf>
    <xf numFmtId="0" fontId="53" fillId="0" borderId="0" xfId="5" applyFont="1" applyAlignment="1" applyProtection="1">
      <alignment horizontal="left" wrapText="1"/>
      <protection hidden="1"/>
    </xf>
    <xf numFmtId="0" fontId="53" fillId="0" borderId="84" xfId="5" applyFont="1" applyBorder="1" applyProtection="1">
      <protection hidden="1"/>
    </xf>
    <xf numFmtId="0" fontId="53" fillId="5" borderId="83" xfId="5" applyFont="1" applyFill="1" applyBorder="1" applyAlignment="1" applyProtection="1">
      <alignment horizontal="center" wrapText="1"/>
      <protection hidden="1"/>
    </xf>
    <xf numFmtId="4" fontId="61" fillId="0" borderId="26" xfId="5" applyNumberFormat="1" applyFont="1" applyBorder="1" applyProtection="1">
      <protection hidden="1"/>
    </xf>
    <xf numFmtId="4" fontId="61" fillId="0" borderId="0" xfId="5" applyNumberFormat="1" applyFont="1" applyProtection="1">
      <protection hidden="1"/>
    </xf>
    <xf numFmtId="0" fontId="53" fillId="0" borderId="0" xfId="5" applyFont="1" applyBorder="1" applyAlignment="1" applyProtection="1">
      <alignment horizontal="left" wrapText="1"/>
      <protection hidden="1"/>
    </xf>
    <xf numFmtId="0" fontId="51" fillId="0" borderId="0" xfId="15" applyFont="1" applyBorder="1"/>
    <xf numFmtId="4" fontId="64" fillId="0" borderId="0" xfId="19" applyNumberFormat="1" applyFont="1" applyBorder="1" applyAlignment="1" applyProtection="1">
      <alignment horizontal="center"/>
      <protection hidden="1"/>
    </xf>
    <xf numFmtId="4" fontId="64" fillId="0" borderId="0" xfId="5" applyNumberFormat="1" applyFont="1" applyBorder="1" applyAlignment="1" applyProtection="1">
      <alignment horizontal="center" wrapText="1"/>
      <protection hidden="1"/>
    </xf>
    <xf numFmtId="4" fontId="61" fillId="0" borderId="0" xfId="5" applyNumberFormat="1" applyFont="1" applyBorder="1" applyAlignment="1" applyProtection="1">
      <alignment horizontal="center"/>
      <protection hidden="1"/>
    </xf>
    <xf numFmtId="4" fontId="53" fillId="0" borderId="0" xfId="19" applyNumberFormat="1" applyFont="1" applyBorder="1" applyAlignment="1" applyProtection="1">
      <alignment horizontal="center"/>
      <protection hidden="1"/>
    </xf>
    <xf numFmtId="4" fontId="61" fillId="0" borderId="0" xfId="5" applyNumberFormat="1" applyFont="1" applyBorder="1" applyAlignment="1" applyProtection="1">
      <alignment horizontal="center" wrapText="1"/>
      <protection hidden="1"/>
    </xf>
    <xf numFmtId="4" fontId="61" fillId="0" borderId="0" xfId="19" applyNumberFormat="1" applyFont="1" applyBorder="1" applyProtection="1">
      <protection hidden="1"/>
    </xf>
    <xf numFmtId="4" fontId="53" fillId="0" borderId="0" xfId="5" applyNumberFormat="1" applyFont="1" applyBorder="1" applyAlignment="1" applyProtection="1">
      <alignment horizontal="center" wrapText="1"/>
      <protection hidden="1"/>
    </xf>
    <xf numFmtId="0" fontId="53" fillId="0" borderId="0" xfId="5" applyFont="1" applyBorder="1" applyAlignment="1" applyProtection="1">
      <alignment horizontal="left" vertical="top" wrapText="1"/>
      <protection hidden="1"/>
    </xf>
    <xf numFmtId="0" fontId="53" fillId="0" borderId="0" xfId="5" applyFont="1" applyBorder="1" applyAlignment="1" applyProtection="1">
      <alignment horizontal="center" vertical="center"/>
      <protection hidden="1"/>
    </xf>
    <xf numFmtId="0" fontId="53" fillId="0" borderId="0" xfId="5" applyFont="1" applyBorder="1" applyAlignment="1" applyProtection="1">
      <alignment horizontal="center" vertical="top" wrapText="1"/>
      <protection hidden="1"/>
    </xf>
    <xf numFmtId="0" fontId="53" fillId="0" borderId="0" xfId="5" applyFont="1" applyBorder="1" applyAlignment="1" applyProtection="1">
      <alignment horizontal="center"/>
      <protection hidden="1"/>
    </xf>
    <xf numFmtId="0" fontId="60" fillId="0" borderId="0" xfId="5" applyFont="1" applyBorder="1" applyProtection="1">
      <protection hidden="1"/>
    </xf>
    <xf numFmtId="0" fontId="61" fillId="0" borderId="0" xfId="5" applyFont="1" applyBorder="1" applyProtection="1">
      <protection hidden="1"/>
    </xf>
    <xf numFmtId="0" fontId="61" fillId="0" borderId="0" xfId="5" applyFont="1" applyBorder="1" applyAlignment="1" applyProtection="1">
      <alignment horizontal="left" wrapText="1"/>
      <protection hidden="1"/>
    </xf>
    <xf numFmtId="4" fontId="64" fillId="0" borderId="0" xfId="5" applyNumberFormat="1" applyFont="1" applyFill="1" applyBorder="1" applyAlignment="1" applyProtection="1">
      <alignment horizontal="center"/>
      <protection hidden="1"/>
    </xf>
    <xf numFmtId="4" fontId="64" fillId="0" borderId="0" xfId="19" applyNumberFormat="1" applyFont="1" applyBorder="1" applyAlignment="1" applyProtection="1">
      <protection hidden="1"/>
    </xf>
    <xf numFmtId="4" fontId="64" fillId="0" borderId="0" xfId="5" applyNumberFormat="1" applyFont="1" applyBorder="1" applyAlignment="1" applyProtection="1">
      <alignment horizontal="center"/>
      <protection hidden="1"/>
    </xf>
    <xf numFmtId="4" fontId="61" fillId="0" borderId="0" xfId="19" applyNumberFormat="1" applyFont="1" applyBorder="1" applyAlignment="1" applyProtection="1">
      <alignment horizontal="center"/>
      <protection hidden="1"/>
    </xf>
    <xf numFmtId="0" fontId="1" fillId="0" borderId="0" xfId="15" applyFont="1" applyBorder="1"/>
    <xf numFmtId="44" fontId="51" fillId="0" borderId="0" xfId="17" applyFont="1" applyBorder="1"/>
    <xf numFmtId="0" fontId="26" fillId="0" borderId="0" xfId="0" applyFont="1" applyBorder="1" applyAlignment="1">
      <alignment vertical="center"/>
    </xf>
    <xf numFmtId="1" fontId="7" fillId="0" borderId="0" xfId="0" applyNumberFormat="1" applyFont="1" applyFill="1" applyBorder="1"/>
    <xf numFmtId="0" fontId="16" fillId="0" borderId="0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3" fontId="5" fillId="0" borderId="22" xfId="0" applyNumberFormat="1" applyFont="1" applyBorder="1" applyAlignment="1">
      <alignment horizontal="right"/>
    </xf>
    <xf numFmtId="4" fontId="5" fillId="0" borderId="22" xfId="0" applyNumberFormat="1" applyFont="1" applyFill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/>
    </xf>
    <xf numFmtId="3" fontId="5" fillId="0" borderId="26" xfId="0" applyNumberFormat="1" applyFont="1" applyBorder="1" applyAlignment="1">
      <alignment horizontal="right"/>
    </xf>
    <xf numFmtId="4" fontId="5" fillId="0" borderId="26" xfId="0" applyNumberFormat="1" applyFont="1" applyFill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0" fontId="5" fillId="0" borderId="36" xfId="0" applyFont="1" applyBorder="1" applyAlignment="1">
      <alignment horizontal="left"/>
    </xf>
    <xf numFmtId="3" fontId="5" fillId="0" borderId="43" xfId="0" applyNumberFormat="1" applyFont="1" applyBorder="1" applyAlignment="1">
      <alignment horizontal="right"/>
    </xf>
    <xf numFmtId="4" fontId="5" fillId="0" borderId="43" xfId="0" applyNumberFormat="1" applyFont="1" applyFill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0" fontId="5" fillId="0" borderId="47" xfId="0" applyFont="1" applyBorder="1" applyAlignment="1">
      <alignment horizontal="left"/>
    </xf>
    <xf numFmtId="3" fontId="5" fillId="0" borderId="57" xfId="0" applyNumberFormat="1" applyFont="1" applyBorder="1" applyAlignment="1">
      <alignment horizontal="right"/>
    </xf>
    <xf numFmtId="4" fontId="5" fillId="0" borderId="57" xfId="0" applyNumberFormat="1" applyFont="1" applyFill="1" applyBorder="1" applyAlignment="1">
      <alignment horizontal="right"/>
    </xf>
    <xf numFmtId="3" fontId="5" fillId="19" borderId="69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4" fontId="4" fillId="0" borderId="0" xfId="0" applyNumberFormat="1" applyFont="1" applyBorder="1"/>
    <xf numFmtId="4" fontId="29" fillId="0" borderId="0" xfId="0" applyNumberFormat="1" applyFont="1" applyBorder="1"/>
    <xf numFmtId="0" fontId="29" fillId="0" borderId="0" xfId="0" applyFont="1"/>
    <xf numFmtId="0" fontId="4" fillId="0" borderId="94" xfId="0" applyFont="1" applyBorder="1"/>
    <xf numFmtId="0" fontId="4" fillId="0" borderId="95" xfId="0" applyFont="1" applyBorder="1"/>
    <xf numFmtId="0" fontId="5" fillId="0" borderId="95" xfId="0" applyFont="1" applyBorder="1"/>
    <xf numFmtId="10" fontId="7" fillId="0" borderId="0" xfId="0" applyNumberFormat="1" applyFont="1" applyFill="1"/>
    <xf numFmtId="0" fontId="19" fillId="0" borderId="70" xfId="0" applyFont="1" applyFill="1" applyBorder="1" applyAlignment="1">
      <alignment vertical="center"/>
    </xf>
    <xf numFmtId="0" fontId="7" fillId="0" borderId="0" xfId="0" applyNumberFormat="1" applyFont="1" applyFill="1"/>
    <xf numFmtId="0" fontId="7" fillId="0" borderId="0" xfId="0" quotePrefix="1" applyNumberFormat="1" applyFont="1" applyFill="1"/>
    <xf numFmtId="0" fontId="0" fillId="0" borderId="0" xfId="0" quotePrefix="1" applyNumberFormat="1" applyFill="1"/>
    <xf numFmtId="10" fontId="7" fillId="0" borderId="0" xfId="0" applyNumberFormat="1" applyFont="1" applyFill="1" applyBorder="1" applyAlignment="1">
      <alignment horizontal="center"/>
    </xf>
    <xf numFmtId="0" fontId="7" fillId="0" borderId="60" xfId="0" quotePrefix="1" applyNumberFormat="1" applyFont="1" applyFill="1" applyBorder="1"/>
    <xf numFmtId="0" fontId="7" fillId="0" borderId="70" xfId="0" quotePrefix="1" applyNumberFormat="1" applyFont="1" applyFill="1" applyBorder="1"/>
    <xf numFmtId="3" fontId="7" fillId="0" borderId="70" xfId="0" applyNumberFormat="1" applyFont="1" applyFill="1" applyBorder="1"/>
    <xf numFmtId="0" fontId="7" fillId="0" borderId="62" xfId="0" applyFont="1" applyFill="1" applyBorder="1"/>
    <xf numFmtId="1" fontId="0" fillId="0" borderId="0" xfId="0" quotePrefix="1" applyNumberFormat="1" applyFill="1"/>
    <xf numFmtId="0" fontId="7" fillId="0" borderId="0" xfId="0" quotePrefix="1" applyNumberFormat="1" applyFont="1" applyFill="1" applyBorder="1"/>
    <xf numFmtId="0" fontId="7" fillId="0" borderId="52" xfId="0" quotePrefix="1" applyNumberFormat="1" applyFont="1" applyFill="1" applyBorder="1"/>
    <xf numFmtId="3" fontId="19" fillId="0" borderId="57" xfId="0" applyNumberFormat="1" applyFont="1" applyFill="1" applyBorder="1"/>
    <xf numFmtId="3" fontId="19" fillId="0" borderId="0" xfId="0" applyNumberFormat="1" applyFont="1" applyFill="1"/>
    <xf numFmtId="0" fontId="7" fillId="0" borderId="60" xfId="0" applyFont="1" applyFill="1" applyBorder="1"/>
    <xf numFmtId="0" fontId="7" fillId="0" borderId="57" xfId="0" quotePrefix="1" applyNumberFormat="1" applyFont="1" applyFill="1" applyBorder="1"/>
    <xf numFmtId="3" fontId="7" fillId="0" borderId="57" xfId="0" applyNumberFormat="1" applyFont="1" applyFill="1" applyBorder="1"/>
    <xf numFmtId="3" fontId="19" fillId="0" borderId="65" xfId="0" applyNumberFormat="1" applyFont="1" applyFill="1" applyBorder="1"/>
    <xf numFmtId="0" fontId="19" fillId="0" borderId="65" xfId="0" applyFont="1" applyFill="1" applyBorder="1"/>
    <xf numFmtId="0" fontId="7" fillId="0" borderId="70" xfId="0" applyFont="1" applyFill="1" applyBorder="1"/>
    <xf numFmtId="0" fontId="19" fillId="0" borderId="47" xfId="0" applyFont="1" applyFill="1" applyBorder="1"/>
    <xf numFmtId="0" fontId="19" fillId="0" borderId="57" xfId="0" applyFont="1" applyFill="1" applyBorder="1"/>
    <xf numFmtId="3" fontId="19" fillId="0" borderId="69" xfId="0" applyNumberFormat="1" applyFont="1" applyFill="1" applyBorder="1"/>
    <xf numFmtId="0" fontId="7" fillId="0" borderId="74" xfId="0" applyFont="1" applyFill="1" applyBorder="1"/>
    <xf numFmtId="0" fontId="7" fillId="0" borderId="75" xfId="0" applyFont="1" applyFill="1" applyBorder="1"/>
    <xf numFmtId="0" fontId="7" fillId="0" borderId="75" xfId="0" quotePrefix="1" applyNumberFormat="1" applyFont="1" applyFill="1" applyBorder="1" applyAlignment="1">
      <alignment horizontal="right"/>
    </xf>
    <xf numFmtId="0" fontId="7" fillId="0" borderId="76" xfId="0" quotePrefix="1" applyNumberFormat="1" applyFont="1" applyFill="1" applyBorder="1" applyAlignment="1">
      <alignment horizontal="right"/>
    </xf>
    <xf numFmtId="0" fontId="7" fillId="0" borderId="93" xfId="0" quotePrefix="1" applyNumberFormat="1" applyFont="1" applyFill="1" applyBorder="1" applyAlignment="1">
      <alignment horizontal="center"/>
    </xf>
    <xf numFmtId="0" fontId="7" fillId="0" borderId="91" xfId="0" quotePrefix="1" applyNumberFormat="1" applyFont="1" applyFill="1" applyBorder="1" applyAlignment="1">
      <alignment horizontal="center"/>
    </xf>
    <xf numFmtId="10" fontId="7" fillId="0" borderId="65" xfId="0" applyNumberFormat="1" applyFont="1" applyFill="1" applyBorder="1"/>
    <xf numFmtId="0" fontId="7" fillId="0" borderId="47" xfId="0" quotePrefix="1" applyNumberFormat="1" applyFont="1" applyFill="1" applyBorder="1" applyAlignment="1">
      <alignment horizontal="center"/>
    </xf>
    <xf numFmtId="0" fontId="7" fillId="0" borderId="57" xfId="0" quotePrefix="1" applyNumberFormat="1" applyFont="1" applyFill="1" applyBorder="1" applyAlignment="1">
      <alignment horizontal="center"/>
    </xf>
    <xf numFmtId="10" fontId="7" fillId="0" borderId="57" xfId="0" applyNumberFormat="1" applyFont="1" applyFill="1" applyBorder="1"/>
    <xf numFmtId="10" fontId="7" fillId="0" borderId="69" xfId="0" applyNumberFormat="1" applyFont="1" applyFill="1" applyBorder="1"/>
    <xf numFmtId="0" fontId="7" fillId="0" borderId="0" xfId="0" quotePrefix="1" applyNumberFormat="1" applyFont="1" applyFill="1" applyAlignment="1">
      <alignment horizontal="center"/>
    </xf>
    <xf numFmtId="1" fontId="7" fillId="0" borderId="0" xfId="0" applyNumberFormat="1" applyFont="1" applyFill="1"/>
    <xf numFmtId="0" fontId="7" fillId="0" borderId="0" xfId="0" quotePrefix="1" applyNumberFormat="1" applyFont="1" applyFill="1" applyBorder="1" applyAlignment="1">
      <alignment horizontal="center"/>
    </xf>
    <xf numFmtId="1" fontId="19" fillId="0" borderId="0" xfId="0" applyNumberFormat="1" applyFont="1" applyFill="1"/>
    <xf numFmtId="0" fontId="7" fillId="0" borderId="47" xfId="0" quotePrefix="1" applyNumberFormat="1" applyFont="1" applyFill="1" applyBorder="1"/>
    <xf numFmtId="0" fontId="7" fillId="0" borderId="0" xfId="0" quotePrefix="1" applyNumberFormat="1" applyFont="1" applyFill="1" applyBorder="1" applyAlignment="1">
      <alignment horizontal="right"/>
    </xf>
    <xf numFmtId="0" fontId="7" fillId="0" borderId="65" xfId="0" quotePrefix="1" applyNumberFormat="1" applyFont="1" applyFill="1" applyBorder="1" applyAlignment="1">
      <alignment horizontal="right"/>
    </xf>
    <xf numFmtId="0" fontId="7" fillId="0" borderId="70" xfId="0" quotePrefix="1" applyNumberFormat="1" applyFont="1" applyFill="1" applyBorder="1" applyAlignment="1">
      <alignment horizontal="center"/>
    </xf>
    <xf numFmtId="10" fontId="7" fillId="0" borderId="70" xfId="0" applyNumberFormat="1" applyFont="1" applyFill="1" applyBorder="1"/>
    <xf numFmtId="10" fontId="7" fillId="0" borderId="62" xfId="0" applyNumberFormat="1" applyFont="1" applyFill="1" applyBorder="1"/>
    <xf numFmtId="0" fontId="7" fillId="0" borderId="57" xfId="0" quotePrefix="1" applyNumberFormat="1" applyFont="1" applyFill="1" applyBorder="1" applyAlignment="1">
      <alignment horizontal="right"/>
    </xf>
    <xf numFmtId="0" fontId="7" fillId="0" borderId="69" xfId="0" quotePrefix="1" applyNumberFormat="1" applyFont="1" applyFill="1" applyBorder="1" applyAlignment="1">
      <alignment horizontal="right"/>
    </xf>
    <xf numFmtId="0" fontId="7" fillId="0" borderId="60" xfId="0" applyFont="1" applyBorder="1"/>
    <xf numFmtId="0" fontId="7" fillId="0" borderId="16" xfId="0" applyFont="1" applyBorder="1" applyAlignment="1">
      <alignment horizontal="center"/>
    </xf>
    <xf numFmtId="10" fontId="7" fillId="0" borderId="17" xfId="0" applyNumberFormat="1" applyFont="1" applyBorder="1" applyAlignment="1">
      <alignment horizontal="center"/>
    </xf>
    <xf numFmtId="10" fontId="7" fillId="0" borderId="13" xfId="0" applyNumberFormat="1" applyFont="1" applyBorder="1"/>
    <xf numFmtId="0" fontId="66" fillId="0" borderId="0" xfId="0" quotePrefix="1" applyNumberFormat="1" applyFont="1" applyFill="1"/>
    <xf numFmtId="0" fontId="7" fillId="0" borderId="70" xfId="0" quotePrefix="1" applyNumberFormat="1" applyFont="1" applyBorder="1"/>
    <xf numFmtId="10" fontId="7" fillId="0" borderId="0" xfId="0" applyNumberFormat="1" applyFont="1" applyBorder="1" applyAlignment="1">
      <alignment horizontal="center"/>
    </xf>
    <xf numFmtId="10" fontId="7" fillId="0" borderId="78" xfId="0" applyNumberFormat="1" applyFont="1" applyBorder="1" applyAlignment="1">
      <alignment horizontal="center"/>
    </xf>
    <xf numFmtId="0" fontId="7" fillId="0" borderId="0" xfId="0" quotePrefix="1" applyNumberFormat="1" applyFont="1" applyBorder="1"/>
    <xf numFmtId="10" fontId="7" fillId="0" borderId="70" xfId="0" applyNumberFormat="1" applyFont="1" applyBorder="1" applyAlignment="1">
      <alignment horizontal="center"/>
    </xf>
    <xf numFmtId="10" fontId="7" fillId="0" borderId="77" xfId="0" applyNumberFormat="1" applyFont="1" applyBorder="1" applyAlignment="1">
      <alignment horizontal="center"/>
    </xf>
    <xf numFmtId="0" fontId="7" fillId="0" borderId="57" xfId="0" quotePrefix="1" applyNumberFormat="1" applyFont="1" applyBorder="1"/>
    <xf numFmtId="10" fontId="7" fillId="0" borderId="57" xfId="0" applyNumberFormat="1" applyFont="1" applyBorder="1" applyAlignment="1">
      <alignment horizontal="center"/>
    </xf>
    <xf numFmtId="10" fontId="7" fillId="0" borderId="85" xfId="0" applyNumberFormat="1" applyFont="1" applyBorder="1" applyAlignment="1">
      <alignment horizontal="center"/>
    </xf>
    <xf numFmtId="0" fontId="7" fillId="8" borderId="52" xfId="0" applyFont="1" applyFill="1" applyBorder="1"/>
    <xf numFmtId="0" fontId="7" fillId="8" borderId="0" xfId="0" applyFont="1" applyFill="1" applyBorder="1"/>
    <xf numFmtId="10" fontId="7" fillId="8" borderId="0" xfId="0" applyNumberFormat="1" applyFont="1" applyFill="1" applyBorder="1" applyAlignment="1">
      <alignment horizontal="center"/>
    </xf>
    <xf numFmtId="10" fontId="7" fillId="8" borderId="65" xfId="0" applyNumberFormat="1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0" fontId="7" fillId="0" borderId="62" xfId="0" applyNumberFormat="1" applyFont="1" applyBorder="1" applyAlignment="1">
      <alignment horizontal="center"/>
    </xf>
    <xf numFmtId="10" fontId="7" fillId="0" borderId="65" xfId="0" applyNumberFormat="1" applyFont="1" applyBorder="1" applyAlignment="1">
      <alignment horizontal="center"/>
    </xf>
    <xf numFmtId="0" fontId="19" fillId="0" borderId="47" xfId="0" applyFont="1" applyBorder="1"/>
    <xf numFmtId="10" fontId="7" fillId="0" borderId="69" xfId="0" applyNumberFormat="1" applyFont="1" applyBorder="1" applyAlignment="1">
      <alignment horizontal="center"/>
    </xf>
    <xf numFmtId="0" fontId="7" fillId="0" borderId="74" xfId="0" applyFont="1" applyBorder="1"/>
    <xf numFmtId="0" fontId="7" fillId="0" borderId="75" xfId="0" applyFont="1" applyBorder="1"/>
    <xf numFmtId="0" fontId="7" fillId="0" borderId="75" xfId="0" quotePrefix="1" applyNumberFormat="1" applyFont="1" applyBorder="1" applyAlignment="1">
      <alignment horizontal="right"/>
    </xf>
    <xf numFmtId="0" fontId="7" fillId="0" borderId="76" xfId="0" quotePrefix="1" applyNumberFormat="1" applyFont="1" applyBorder="1" applyAlignment="1">
      <alignment horizontal="right"/>
    </xf>
    <xf numFmtId="0" fontId="7" fillId="0" borderId="93" xfId="0" quotePrefix="1" applyNumberFormat="1" applyFont="1" applyBorder="1" applyAlignment="1">
      <alignment horizontal="center"/>
    </xf>
    <xf numFmtId="0" fontId="7" fillId="0" borderId="91" xfId="0" quotePrefix="1" applyNumberFormat="1" applyFont="1" applyBorder="1" applyAlignment="1">
      <alignment horizontal="center"/>
    </xf>
    <xf numFmtId="10" fontId="7" fillId="0" borderId="0" xfId="0" applyNumberFormat="1" applyFont="1" applyBorder="1"/>
    <xf numFmtId="10" fontId="7" fillId="0" borderId="65" xfId="0" applyNumberFormat="1" applyFont="1" applyBorder="1"/>
    <xf numFmtId="0" fontId="7" fillId="0" borderId="47" xfId="0" quotePrefix="1" applyNumberFormat="1" applyFont="1" applyBorder="1" applyAlignment="1">
      <alignment horizontal="center"/>
    </xf>
    <xf numFmtId="0" fontId="7" fillId="0" borderId="57" xfId="0" quotePrefix="1" applyNumberFormat="1" applyFont="1" applyBorder="1" applyAlignment="1">
      <alignment horizontal="center"/>
    </xf>
    <xf numFmtId="10" fontId="7" fillId="0" borderId="57" xfId="0" applyNumberFormat="1" applyFont="1" applyBorder="1"/>
    <xf numFmtId="10" fontId="7" fillId="0" borderId="69" xfId="0" applyNumberFormat="1" applyFont="1" applyBorder="1"/>
    <xf numFmtId="0" fontId="7" fillId="8" borderId="65" xfId="0" applyFont="1" applyFill="1" applyBorder="1"/>
    <xf numFmtId="0" fontId="7" fillId="0" borderId="52" xfId="0" quotePrefix="1" applyNumberFormat="1" applyFont="1" applyBorder="1"/>
    <xf numFmtId="0" fontId="7" fillId="0" borderId="0" xfId="0" quotePrefix="1" applyNumberFormat="1" applyFont="1" applyBorder="1" applyAlignment="1">
      <alignment horizontal="center"/>
    </xf>
    <xf numFmtId="0" fontId="7" fillId="0" borderId="47" xfId="0" quotePrefix="1" applyNumberFormat="1" applyFont="1" applyBorder="1"/>
    <xf numFmtId="0" fontId="66" fillId="0" borderId="0" xfId="0" applyNumberFormat="1" applyFont="1" applyFill="1"/>
    <xf numFmtId="10" fontId="7" fillId="8" borderId="0" xfId="0" applyNumberFormat="1" applyFont="1" applyFill="1" applyBorder="1"/>
    <xf numFmtId="10" fontId="7" fillId="8" borderId="65" xfId="0" applyNumberFormat="1" applyFont="1" applyFill="1" applyBorder="1"/>
    <xf numFmtId="0" fontId="7" fillId="0" borderId="60" xfId="0" quotePrefix="1" applyNumberFormat="1" applyFont="1" applyBorder="1"/>
    <xf numFmtId="0" fontId="7" fillId="0" borderId="70" xfId="0" quotePrefix="1" applyNumberFormat="1" applyFont="1" applyBorder="1" applyAlignment="1">
      <alignment horizontal="center"/>
    </xf>
    <xf numFmtId="10" fontId="7" fillId="0" borderId="70" xfId="0" applyNumberFormat="1" applyFont="1" applyBorder="1"/>
    <xf numFmtId="10" fontId="7" fillId="0" borderId="62" xfId="0" applyNumberFormat="1" applyFont="1" applyBorder="1"/>
    <xf numFmtId="10" fontId="7" fillId="0" borderId="0" xfId="0" applyNumberFormat="1" applyFont="1"/>
    <xf numFmtId="0" fontId="7" fillId="9" borderId="0" xfId="0" applyFont="1" applyFill="1"/>
    <xf numFmtId="0" fontId="7" fillId="9" borderId="0" xfId="0" applyNumberFormat="1" applyFont="1" applyFill="1"/>
    <xf numFmtId="0" fontId="7" fillId="9" borderId="0" xfId="0" quotePrefix="1" applyNumberFormat="1" applyFont="1" applyFill="1"/>
    <xf numFmtId="0" fontId="7" fillId="9" borderId="0" xfId="0" applyNumberFormat="1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10" fontId="19" fillId="0" borderId="13" xfId="0" applyNumberFormat="1" applyFont="1" applyFill="1" applyBorder="1" applyAlignment="1">
      <alignment horizontal="center"/>
    </xf>
    <xf numFmtId="0" fontId="66" fillId="20" borderId="60" xfId="0" quotePrefix="1" applyNumberFormat="1" applyFont="1" applyFill="1" applyBorder="1"/>
    <xf numFmtId="0" fontId="66" fillId="20" borderId="70" xfId="0" applyNumberFormat="1" applyFont="1" applyFill="1" applyBorder="1"/>
    <xf numFmtId="0" fontId="66" fillId="20" borderId="70" xfId="0" quotePrefix="1" applyNumberFormat="1" applyFont="1" applyFill="1" applyBorder="1"/>
    <xf numFmtId="0" fontId="66" fillId="20" borderId="62" xfId="0" quotePrefix="1" applyNumberFormat="1" applyFont="1" applyFill="1" applyBorder="1"/>
    <xf numFmtId="0" fontId="66" fillId="0" borderId="52" xfId="0" quotePrefix="1" applyNumberFormat="1" applyFont="1" applyFill="1" applyBorder="1"/>
    <xf numFmtId="0" fontId="66" fillId="0" borderId="0" xfId="0" applyNumberFormat="1" applyFont="1" applyFill="1" applyBorder="1"/>
    <xf numFmtId="10" fontId="7" fillId="0" borderId="0" xfId="0" quotePrefix="1" applyNumberFormat="1" applyFont="1" applyFill="1" applyBorder="1"/>
    <xf numFmtId="10" fontId="7" fillId="0" borderId="65" xfId="0" quotePrefix="1" applyNumberFormat="1" applyFont="1" applyFill="1" applyBorder="1"/>
    <xf numFmtId="0" fontId="66" fillId="20" borderId="52" xfId="0" quotePrefix="1" applyNumberFormat="1" applyFont="1" applyFill="1" applyBorder="1"/>
    <xf numFmtId="0" fontId="66" fillId="20" borderId="0" xfId="0" applyNumberFormat="1" applyFont="1" applyFill="1" applyBorder="1"/>
    <xf numFmtId="0" fontId="66" fillId="20" borderId="0" xfId="0" quotePrefix="1" applyNumberFormat="1" applyFont="1" applyFill="1" applyBorder="1"/>
    <xf numFmtId="0" fontId="66" fillId="20" borderId="65" xfId="0" quotePrefix="1" applyNumberFormat="1" applyFont="1" applyFill="1" applyBorder="1"/>
    <xf numFmtId="0" fontId="66" fillId="20" borderId="74" xfId="0" quotePrefix="1" applyNumberFormat="1" applyFont="1" applyFill="1" applyBorder="1"/>
    <xf numFmtId="0" fontId="66" fillId="20" borderId="75" xfId="0" applyNumberFormat="1" applyFont="1" applyFill="1" applyBorder="1"/>
    <xf numFmtId="0" fontId="66" fillId="20" borderId="75" xfId="0" quotePrefix="1" applyNumberFormat="1" applyFont="1" applyFill="1" applyBorder="1"/>
    <xf numFmtId="0" fontId="66" fillId="20" borderId="76" xfId="0" quotePrefix="1" applyNumberFormat="1" applyFont="1" applyFill="1" applyBorder="1"/>
    <xf numFmtId="0" fontId="66" fillId="0" borderId="47" xfId="0" quotePrefix="1" applyNumberFormat="1" applyFont="1" applyFill="1" applyBorder="1"/>
    <xf numFmtId="0" fontId="66" fillId="0" borderId="57" xfId="0" applyNumberFormat="1" applyFont="1" applyFill="1" applyBorder="1"/>
    <xf numFmtId="10" fontId="7" fillId="0" borderId="69" xfId="0" quotePrefix="1" applyNumberFormat="1" applyFont="1" applyFill="1" applyBorder="1"/>
    <xf numFmtId="0" fontId="66" fillId="0" borderId="60" xfId="0" quotePrefix="1" applyNumberFormat="1" applyFont="1" applyFill="1" applyBorder="1"/>
    <xf numFmtId="0" fontId="66" fillId="0" borderId="70" xfId="0" applyNumberFormat="1" applyFont="1" applyFill="1" applyBorder="1"/>
    <xf numFmtId="10" fontId="7" fillId="0" borderId="62" xfId="0" quotePrefix="1" applyNumberFormat="1" applyFont="1" applyFill="1" applyBorder="1"/>
    <xf numFmtId="0" fontId="66" fillId="20" borderId="47" xfId="0" quotePrefix="1" applyNumberFormat="1" applyFont="1" applyFill="1" applyBorder="1"/>
    <xf numFmtId="0" fontId="66" fillId="20" borderId="57" xfId="0" applyNumberFormat="1" applyFont="1" applyFill="1" applyBorder="1"/>
    <xf numFmtId="0" fontId="66" fillId="20" borderId="57" xfId="0" quotePrefix="1" applyNumberFormat="1" applyFont="1" applyFill="1" applyBorder="1"/>
    <xf numFmtId="0" fontId="66" fillId="20" borderId="69" xfId="0" quotePrefix="1" applyNumberFormat="1" applyFont="1" applyFill="1" applyBorder="1"/>
    <xf numFmtId="0" fontId="66" fillId="21" borderId="60" xfId="0" quotePrefix="1" applyNumberFormat="1" applyFont="1" applyFill="1" applyBorder="1"/>
    <xf numFmtId="0" fontId="66" fillId="21" borderId="70" xfId="0" applyNumberFormat="1" applyFont="1" applyFill="1" applyBorder="1"/>
    <xf numFmtId="0" fontId="66" fillId="21" borderId="70" xfId="0" quotePrefix="1" applyNumberFormat="1" applyFont="1" applyFill="1" applyBorder="1"/>
    <xf numFmtId="0" fontId="66" fillId="21" borderId="62" xfId="0" quotePrefix="1" applyNumberFormat="1" applyFont="1" applyFill="1" applyBorder="1"/>
    <xf numFmtId="0" fontId="66" fillId="21" borderId="52" xfId="0" quotePrefix="1" applyNumberFormat="1" applyFont="1" applyFill="1" applyBorder="1"/>
    <xf numFmtId="0" fontId="66" fillId="21" borderId="0" xfId="0" applyNumberFormat="1" applyFont="1" applyFill="1" applyBorder="1"/>
    <xf numFmtId="0" fontId="66" fillId="21" borderId="0" xfId="0" quotePrefix="1" applyNumberFormat="1" applyFont="1" applyFill="1" applyBorder="1"/>
    <xf numFmtId="0" fontId="66" fillId="21" borderId="65" xfId="0" quotePrefix="1" applyNumberFormat="1" applyFont="1" applyFill="1" applyBorder="1"/>
    <xf numFmtId="0" fontId="66" fillId="0" borderId="70" xfId="0" quotePrefix="1" applyNumberFormat="1" applyFont="1" applyFill="1" applyBorder="1"/>
    <xf numFmtId="10" fontId="7" fillId="0" borderId="70" xfId="0" quotePrefix="1" applyNumberFormat="1" applyFont="1" applyFill="1" applyBorder="1"/>
    <xf numFmtId="0" fontId="66" fillId="0" borderId="0" xfId="0" quotePrefix="1" applyNumberFormat="1" applyFont="1" applyFill="1" applyBorder="1"/>
    <xf numFmtId="0" fontId="66" fillId="21" borderId="74" xfId="0" quotePrefix="1" applyNumberFormat="1" applyFont="1" applyFill="1" applyBorder="1"/>
    <xf numFmtId="0" fontId="66" fillId="21" borderId="75" xfId="0" applyNumberFormat="1" applyFont="1" applyFill="1" applyBorder="1"/>
    <xf numFmtId="0" fontId="66" fillId="21" borderId="75" xfId="0" quotePrefix="1" applyNumberFormat="1" applyFont="1" applyFill="1" applyBorder="1"/>
    <xf numFmtId="0" fontId="66" fillId="21" borderId="76" xfId="0" quotePrefix="1" applyNumberFormat="1" applyFont="1" applyFill="1" applyBorder="1"/>
    <xf numFmtId="0" fontId="66" fillId="21" borderId="47" xfId="0" quotePrefix="1" applyNumberFormat="1" applyFont="1" applyFill="1" applyBorder="1"/>
    <xf numFmtId="0" fontId="66" fillId="21" borderId="57" xfId="0" applyNumberFormat="1" applyFont="1" applyFill="1" applyBorder="1"/>
    <xf numFmtId="0" fontId="66" fillId="21" borderId="57" xfId="0" quotePrefix="1" applyNumberFormat="1" applyFont="1" applyFill="1" applyBorder="1"/>
    <xf numFmtId="0" fontId="66" fillId="21" borderId="69" xfId="0" quotePrefix="1" applyNumberFormat="1" applyFont="1" applyFill="1" applyBorder="1"/>
    <xf numFmtId="0" fontId="67" fillId="22" borderId="60" xfId="0" quotePrefix="1" applyNumberFormat="1" applyFont="1" applyFill="1" applyBorder="1"/>
    <xf numFmtId="0" fontId="67" fillId="22" borderId="70" xfId="0" applyNumberFormat="1" applyFont="1" applyFill="1" applyBorder="1"/>
    <xf numFmtId="0" fontId="67" fillId="22" borderId="70" xfId="0" quotePrefix="1" applyNumberFormat="1" applyFont="1" applyFill="1" applyBorder="1"/>
    <xf numFmtId="0" fontId="67" fillId="23" borderId="62" xfId="0" quotePrefix="1" applyNumberFormat="1" applyFont="1" applyFill="1" applyBorder="1"/>
    <xf numFmtId="0" fontId="67" fillId="22" borderId="52" xfId="0" quotePrefix="1" applyNumberFormat="1" applyFont="1" applyFill="1" applyBorder="1"/>
    <xf numFmtId="0" fontId="67" fillId="22" borderId="0" xfId="0" applyNumberFormat="1" applyFont="1" applyFill="1" applyBorder="1"/>
    <xf numFmtId="0" fontId="67" fillId="22" borderId="0" xfId="0" quotePrefix="1" applyNumberFormat="1" applyFont="1" applyFill="1" applyBorder="1"/>
    <xf numFmtId="0" fontId="67" fillId="23" borderId="65" xfId="0" quotePrefix="1" applyNumberFormat="1" applyFont="1" applyFill="1" applyBorder="1"/>
    <xf numFmtId="1" fontId="7" fillId="0" borderId="0" xfId="0" applyNumberFormat="1" applyFont="1"/>
    <xf numFmtId="0" fontId="66" fillId="0" borderId="57" xfId="0" quotePrefix="1" applyNumberFormat="1" applyFont="1" applyFill="1" applyBorder="1"/>
    <xf numFmtId="10" fontId="7" fillId="0" borderId="57" xfId="0" applyNumberFormat="1" applyFont="1" applyFill="1" applyBorder="1" applyAlignment="1">
      <alignment horizontal="right"/>
    </xf>
    <xf numFmtId="10" fontId="7" fillId="0" borderId="70" xfId="0" applyNumberFormat="1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0" fontId="19" fillId="22" borderId="0" xfId="0" applyFont="1" applyFill="1" applyBorder="1"/>
    <xf numFmtId="0" fontId="19" fillId="23" borderId="65" xfId="0" applyFont="1" applyFill="1" applyBorder="1"/>
    <xf numFmtId="10" fontId="7" fillId="0" borderId="0" xfId="0" quotePrefix="1" applyNumberFormat="1" applyFont="1" applyFill="1" applyBorder="1" applyAlignment="1">
      <alignment horizontal="right"/>
    </xf>
    <xf numFmtId="0" fontId="67" fillId="23" borderId="52" xfId="0" quotePrefix="1" applyNumberFormat="1" applyFont="1" applyFill="1" applyBorder="1"/>
    <xf numFmtId="0" fontId="19" fillId="23" borderId="0" xfId="0" applyFont="1" applyFill="1" applyBorder="1"/>
    <xf numFmtId="0" fontId="67" fillId="23" borderId="0" xfId="0" quotePrefix="1" applyNumberFormat="1" applyFont="1" applyFill="1" applyBorder="1"/>
    <xf numFmtId="0" fontId="67" fillId="23" borderId="74" xfId="0" quotePrefix="1" applyNumberFormat="1" applyFont="1" applyFill="1" applyBorder="1"/>
    <xf numFmtId="0" fontId="19" fillId="23" borderId="75" xfId="0" applyFont="1" applyFill="1" applyBorder="1"/>
    <xf numFmtId="0" fontId="67" fillId="23" borderId="75" xfId="0" quotePrefix="1" applyNumberFormat="1" applyFont="1" applyFill="1" applyBorder="1"/>
    <xf numFmtId="0" fontId="19" fillId="23" borderId="76" xfId="0" applyFont="1" applyFill="1" applyBorder="1"/>
    <xf numFmtId="0" fontId="66" fillId="22" borderId="52" xfId="0" quotePrefix="1" applyNumberFormat="1" applyFont="1" applyFill="1" applyBorder="1"/>
    <xf numFmtId="0" fontId="66" fillId="22" borderId="0" xfId="0" applyNumberFormat="1" applyFont="1" applyFill="1" applyBorder="1"/>
    <xf numFmtId="0" fontId="66" fillId="22" borderId="0" xfId="0" quotePrefix="1" applyNumberFormat="1" applyFont="1" applyFill="1" applyBorder="1"/>
    <xf numFmtId="0" fontId="7" fillId="22" borderId="65" xfId="0" applyFont="1" applyFill="1" applyBorder="1"/>
    <xf numFmtId="0" fontId="66" fillId="22" borderId="74" xfId="0" quotePrefix="1" applyNumberFormat="1" applyFont="1" applyFill="1" applyBorder="1"/>
    <xf numFmtId="0" fontId="66" fillId="22" borderId="75" xfId="0" applyNumberFormat="1" applyFont="1" applyFill="1" applyBorder="1"/>
    <xf numFmtId="0" fontId="66" fillId="22" borderId="75" xfId="0" quotePrefix="1" applyNumberFormat="1" applyFont="1" applyFill="1" applyBorder="1"/>
    <xf numFmtId="0" fontId="7" fillId="22" borderId="76" xfId="0" applyFont="1" applyFill="1" applyBorder="1"/>
    <xf numFmtId="0" fontId="66" fillId="22" borderId="47" xfId="0" quotePrefix="1" applyNumberFormat="1" applyFont="1" applyFill="1" applyBorder="1"/>
    <xf numFmtId="0" fontId="66" fillId="22" borderId="57" xfId="0" applyNumberFormat="1" applyFont="1" applyFill="1" applyBorder="1"/>
    <xf numFmtId="0" fontId="66" fillId="22" borderId="57" xfId="0" quotePrefix="1" applyNumberFormat="1" applyFont="1" applyFill="1" applyBorder="1"/>
    <xf numFmtId="0" fontId="7" fillId="22" borderId="69" xfId="0" applyFont="1" applyFill="1" applyBorder="1"/>
    <xf numFmtId="0" fontId="66" fillId="24" borderId="60" xfId="0" quotePrefix="1" applyNumberFormat="1" applyFont="1" applyFill="1" applyBorder="1"/>
    <xf numFmtId="0" fontId="66" fillId="24" borderId="70" xfId="0" applyNumberFormat="1" applyFont="1" applyFill="1" applyBorder="1"/>
    <xf numFmtId="0" fontId="66" fillId="24" borderId="70" xfId="0" quotePrefix="1" applyNumberFormat="1" applyFont="1" applyFill="1" applyBorder="1"/>
    <xf numFmtId="0" fontId="66" fillId="24" borderId="62" xfId="0" quotePrefix="1" applyNumberFormat="1" applyFont="1" applyFill="1" applyBorder="1"/>
    <xf numFmtId="0" fontId="66" fillId="24" borderId="52" xfId="0" quotePrefix="1" applyNumberFormat="1" applyFont="1" applyFill="1" applyBorder="1"/>
    <xf numFmtId="0" fontId="66" fillId="24" borderId="0" xfId="0" applyNumberFormat="1" applyFont="1" applyFill="1" applyBorder="1"/>
    <xf numFmtId="0" fontId="66" fillId="24" borderId="0" xfId="0" quotePrefix="1" applyNumberFormat="1" applyFont="1" applyFill="1" applyBorder="1"/>
    <xf numFmtId="0" fontId="66" fillId="24" borderId="65" xfId="0" quotePrefix="1" applyNumberFormat="1" applyFont="1" applyFill="1" applyBorder="1"/>
    <xf numFmtId="0" fontId="7" fillId="0" borderId="60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10" fontId="7" fillId="0" borderId="13" xfId="0" applyNumberFormat="1" applyFont="1" applyFill="1" applyBorder="1"/>
    <xf numFmtId="0" fontId="7" fillId="0" borderId="60" xfId="0" quotePrefix="1" applyNumberFormat="1" applyFont="1" applyFill="1" applyBorder="1" applyAlignment="1">
      <alignment horizontal="center" vertical="center"/>
    </xf>
    <xf numFmtId="10" fontId="7" fillId="0" borderId="78" xfId="0" applyNumberFormat="1" applyFont="1" applyFill="1" applyBorder="1" applyAlignment="1">
      <alignment horizontal="center"/>
    </xf>
    <xf numFmtId="0" fontId="7" fillId="0" borderId="47" xfId="0" quotePrefix="1" applyNumberFormat="1" applyFont="1" applyFill="1" applyBorder="1" applyAlignment="1">
      <alignment horizontal="center" vertical="center"/>
    </xf>
    <xf numFmtId="10" fontId="7" fillId="0" borderId="70" xfId="0" applyNumberFormat="1" applyFont="1" applyFill="1" applyBorder="1" applyAlignment="1">
      <alignment horizontal="center"/>
    </xf>
    <xf numFmtId="10" fontId="7" fillId="0" borderId="77" xfId="0" applyNumberFormat="1" applyFont="1" applyFill="1" applyBorder="1" applyAlignment="1">
      <alignment horizontal="center"/>
    </xf>
    <xf numFmtId="0" fontId="66" fillId="24" borderId="74" xfId="0" quotePrefix="1" applyNumberFormat="1" applyFont="1" applyFill="1" applyBorder="1"/>
    <xf numFmtId="0" fontId="66" fillId="24" borderId="75" xfId="0" applyNumberFormat="1" applyFont="1" applyFill="1" applyBorder="1"/>
    <xf numFmtId="0" fontId="66" fillId="24" borderId="75" xfId="0" quotePrefix="1" applyNumberFormat="1" applyFont="1" applyFill="1" applyBorder="1"/>
    <xf numFmtId="0" fontId="66" fillId="24" borderId="76" xfId="0" quotePrefix="1" applyNumberFormat="1" applyFont="1" applyFill="1" applyBorder="1"/>
    <xf numFmtId="0" fontId="7" fillId="24" borderId="65" xfId="0" applyFont="1" applyFill="1" applyBorder="1"/>
    <xf numFmtId="10" fontId="7" fillId="0" borderId="57" xfId="0" applyNumberFormat="1" applyFont="1" applyFill="1" applyBorder="1" applyAlignment="1">
      <alignment horizontal="center"/>
    </xf>
    <xf numFmtId="10" fontId="7" fillId="0" borderId="85" xfId="0" applyNumberFormat="1" applyFont="1" applyFill="1" applyBorder="1" applyAlignment="1">
      <alignment horizontal="center"/>
    </xf>
    <xf numFmtId="0" fontId="7" fillId="24" borderId="76" xfId="0" applyFont="1" applyFill="1" applyBorder="1"/>
    <xf numFmtId="0" fontId="7" fillId="0" borderId="60" xfId="0" applyFont="1" applyFill="1" applyBorder="1" applyAlignment="1">
      <alignment horizontal="center" vertical="center"/>
    </xf>
    <xf numFmtId="0" fontId="66" fillId="24" borderId="47" xfId="0" quotePrefix="1" applyNumberFormat="1" applyFont="1" applyFill="1" applyBorder="1"/>
    <xf numFmtId="0" fontId="66" fillId="24" borderId="57" xfId="0" applyNumberFormat="1" applyFont="1" applyFill="1" applyBorder="1"/>
    <xf numFmtId="0" fontId="66" fillId="24" borderId="57" xfId="0" quotePrefix="1" applyNumberFormat="1" applyFont="1" applyFill="1" applyBorder="1"/>
    <xf numFmtId="0" fontId="7" fillId="24" borderId="69" xfId="0" applyFont="1" applyFill="1" applyBorder="1"/>
    <xf numFmtId="0" fontId="7" fillId="0" borderId="4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/>
    </xf>
    <xf numFmtId="10" fontId="7" fillId="0" borderId="62" xfId="0" applyNumberFormat="1" applyFont="1" applyFill="1" applyBorder="1" applyAlignment="1">
      <alignment horizontal="center"/>
    </xf>
    <xf numFmtId="10" fontId="7" fillId="0" borderId="65" xfId="0" applyNumberFormat="1" applyFont="1" applyFill="1" applyBorder="1" applyAlignment="1">
      <alignment horizontal="center"/>
    </xf>
    <xf numFmtId="10" fontId="7" fillId="0" borderId="69" xfId="0" applyNumberFormat="1" applyFont="1" applyFill="1" applyBorder="1" applyAlignment="1">
      <alignment horizontal="center"/>
    </xf>
    <xf numFmtId="0" fontId="4" fillId="8" borderId="70" xfId="0" applyFont="1" applyFill="1" applyBorder="1" applyAlignment="1">
      <alignment horizontal="left"/>
    </xf>
    <xf numFmtId="0" fontId="9" fillId="0" borderId="77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37" fillId="0" borderId="60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9" fillId="8" borderId="0" xfId="0" applyFont="1" applyFill="1" applyBorder="1" applyAlignment="1">
      <alignment horizontal="left"/>
    </xf>
    <xf numFmtId="0" fontId="19" fillId="8" borderId="53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40" fillId="15" borderId="0" xfId="0" applyFont="1" applyFill="1" applyBorder="1" applyAlignment="1">
      <alignment horizontal="left"/>
    </xf>
    <xf numFmtId="0" fontId="40" fillId="15" borderId="53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14" fillId="0" borderId="77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41" fillId="15" borderId="0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4" fillId="8" borderId="0" xfId="0" applyFont="1" applyFill="1" applyBorder="1" applyAlignment="1">
      <alignment horizontal="left"/>
    </xf>
    <xf numFmtId="0" fontId="4" fillId="8" borderId="34" xfId="0" applyFont="1" applyFill="1" applyBorder="1" applyAlignment="1">
      <alignment horizontal="left"/>
    </xf>
    <xf numFmtId="0" fontId="4" fillId="8" borderId="53" xfId="0" applyFont="1" applyFill="1" applyBorder="1" applyAlignment="1">
      <alignment horizontal="left"/>
    </xf>
    <xf numFmtId="0" fontId="41" fillId="15" borderId="5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7" xfId="11" applyFont="1" applyBorder="1" applyAlignment="1">
      <alignment horizontal="center"/>
    </xf>
    <xf numFmtId="0" fontId="9" fillId="0" borderId="14" xfId="11" applyFont="1" applyBorder="1" applyAlignment="1">
      <alignment horizontal="center"/>
    </xf>
    <xf numFmtId="0" fontId="9" fillId="0" borderId="15" xfId="11" applyFont="1" applyBorder="1" applyAlignment="1">
      <alignment horizontal="center"/>
    </xf>
    <xf numFmtId="0" fontId="9" fillId="0" borderId="49" xfId="11" applyFont="1" applyBorder="1" applyAlignment="1">
      <alignment horizontal="center"/>
    </xf>
    <xf numFmtId="0" fontId="9" fillId="0" borderId="51" xfId="11" applyFont="1" applyBorder="1" applyAlignment="1">
      <alignment horizontal="center"/>
    </xf>
    <xf numFmtId="0" fontId="9" fillId="0" borderId="50" xfId="11" applyFont="1" applyBorder="1" applyAlignment="1">
      <alignment horizontal="center"/>
    </xf>
    <xf numFmtId="0" fontId="4" fillId="0" borderId="7" xfId="11" applyFont="1" applyBorder="1" applyAlignment="1">
      <alignment horizontal="center"/>
    </xf>
    <xf numFmtId="0" fontId="4" fillId="0" borderId="15" xfId="11" applyFont="1" applyBorder="1" applyAlignment="1">
      <alignment horizontal="center"/>
    </xf>
    <xf numFmtId="0" fontId="41" fillId="15" borderId="70" xfId="11" applyFont="1" applyFill="1" applyBorder="1" applyAlignment="1">
      <alignment horizontal="left"/>
    </xf>
    <xf numFmtId="0" fontId="41" fillId="15" borderId="66" xfId="11" applyFont="1" applyFill="1" applyBorder="1" applyAlignment="1">
      <alignment horizontal="left"/>
    </xf>
    <xf numFmtId="0" fontId="4" fillId="8" borderId="0" xfId="11" applyFont="1" applyFill="1" applyBorder="1" applyAlignment="1">
      <alignment horizontal="left"/>
    </xf>
    <xf numFmtId="0" fontId="4" fillId="8" borderId="53" xfId="11" applyFont="1" applyFill="1" applyBorder="1" applyAlignment="1">
      <alignment horizontal="left"/>
    </xf>
    <xf numFmtId="0" fontId="5" fillId="0" borderId="0" xfId="11" applyBorder="1" applyAlignment="1">
      <alignment horizontal="left"/>
    </xf>
    <xf numFmtId="0" fontId="5" fillId="0" borderId="53" xfId="11" applyBorder="1" applyAlignment="1">
      <alignment horizontal="left"/>
    </xf>
    <xf numFmtId="0" fontId="9" fillId="0" borderId="0" xfId="11" applyFont="1" applyAlignment="1">
      <alignment horizontal="center"/>
    </xf>
    <xf numFmtId="0" fontId="9" fillId="0" borderId="0" xfId="11" applyFont="1" applyBorder="1" applyAlignment="1">
      <alignment horizontal="center"/>
    </xf>
    <xf numFmtId="0" fontId="9" fillId="0" borderId="23" xfId="11" applyFont="1" applyBorder="1" applyAlignment="1">
      <alignment horizontal="center"/>
    </xf>
    <xf numFmtId="0" fontId="9" fillId="0" borderId="59" xfId="11" applyFont="1" applyBorder="1" applyAlignment="1">
      <alignment horizontal="center"/>
    </xf>
    <xf numFmtId="0" fontId="4" fillId="0" borderId="60" xfId="11" applyFont="1" applyBorder="1" applyAlignment="1">
      <alignment horizontal="center"/>
    </xf>
    <xf numFmtId="0" fontId="4" fillId="0" borderId="62" xfId="11" applyFont="1" applyBorder="1" applyAlignment="1">
      <alignment horizontal="center"/>
    </xf>
    <xf numFmtId="0" fontId="14" fillId="0" borderId="51" xfId="7" applyFont="1" applyFill="1" applyBorder="1" applyAlignment="1">
      <alignment horizontal="center" vertical="center"/>
    </xf>
    <xf numFmtId="0" fontId="14" fillId="0" borderId="59" xfId="7" applyFont="1" applyFill="1" applyBorder="1" applyAlignment="1">
      <alignment horizontal="center" vertical="center"/>
    </xf>
    <xf numFmtId="0" fontId="14" fillId="0" borderId="51" xfId="7" applyFont="1" applyFill="1" applyBorder="1" applyAlignment="1">
      <alignment horizontal="center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left" vertical="center" wrapText="1"/>
      <protection locked="0"/>
    </xf>
    <xf numFmtId="0" fontId="0" fillId="0" borderId="70" xfId="0" applyBorder="1" applyAlignment="1" applyProtection="1">
      <alignment horizontal="left" vertical="center" wrapText="1"/>
      <protection locked="0"/>
    </xf>
    <xf numFmtId="0" fontId="0" fillId="0" borderId="66" xfId="0" applyBorder="1" applyAlignment="1" applyProtection="1">
      <alignment horizontal="left" vertical="center" wrapText="1"/>
      <protection locked="0"/>
    </xf>
    <xf numFmtId="0" fontId="5" fillId="0" borderId="52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center" vertical="top"/>
      <protection locked="0"/>
    </xf>
    <xf numFmtId="3" fontId="4" fillId="0" borderId="67" xfId="0" applyNumberFormat="1" applyFont="1" applyBorder="1" applyAlignment="1" applyProtection="1">
      <alignment horizontal="center" vertical="center"/>
      <protection locked="0"/>
    </xf>
    <xf numFmtId="3" fontId="4" fillId="0" borderId="68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23" fillId="0" borderId="5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65" xfId="0" applyFont="1" applyBorder="1" applyAlignment="1">
      <alignment horizontal="left" vertical="top" wrapText="1"/>
    </xf>
    <xf numFmtId="0" fontId="23" fillId="0" borderId="5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65" xfId="0" applyFont="1" applyFill="1" applyBorder="1" applyAlignment="1">
      <alignment horizontal="left" vertical="top" wrapText="1"/>
    </xf>
    <xf numFmtId="0" fontId="23" fillId="0" borderId="47" xfId="0" applyFont="1" applyFill="1" applyBorder="1" applyAlignment="1">
      <alignment horizontal="left" vertical="top" wrapText="1"/>
    </xf>
    <xf numFmtId="0" fontId="23" fillId="0" borderId="57" xfId="0" applyFont="1" applyFill="1" applyBorder="1" applyAlignment="1">
      <alignment horizontal="left" vertical="top" wrapText="1"/>
    </xf>
    <xf numFmtId="0" fontId="23" fillId="0" borderId="69" xfId="0" applyFont="1" applyFill="1" applyBorder="1" applyAlignment="1">
      <alignment horizontal="left" vertical="top" wrapText="1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3" fontId="4" fillId="0" borderId="60" xfId="0" applyNumberFormat="1" applyFont="1" applyBorder="1" applyAlignment="1" applyProtection="1">
      <alignment horizontal="center" vertical="center"/>
    </xf>
    <xf numFmtId="3" fontId="4" fillId="0" borderId="70" xfId="0" applyNumberFormat="1" applyFont="1" applyBorder="1" applyAlignment="1" applyProtection="1">
      <alignment horizontal="center" vertical="center"/>
    </xf>
    <xf numFmtId="3" fontId="4" fillId="0" borderId="47" xfId="0" applyNumberFormat="1" applyFont="1" applyBorder="1" applyAlignment="1" applyProtection="1">
      <alignment horizontal="center" vertical="center"/>
    </xf>
    <xf numFmtId="3" fontId="4" fillId="0" borderId="57" xfId="0" applyNumberFormat="1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3" fontId="4" fillId="0" borderId="7" xfId="0" applyNumberFormat="1" applyFont="1" applyBorder="1" applyAlignment="1" applyProtection="1">
      <alignment horizontal="center"/>
    </xf>
    <xf numFmtId="3" fontId="4" fillId="0" borderId="14" xfId="0" applyNumberFormat="1" applyFont="1" applyBorder="1" applyAlignment="1" applyProtection="1">
      <alignment horizontal="center"/>
    </xf>
    <xf numFmtId="3" fontId="4" fillId="0" borderId="20" xfId="0" applyNumberFormat="1" applyFont="1" applyBorder="1" applyAlignment="1" applyProtection="1">
      <alignment horizontal="center"/>
    </xf>
    <xf numFmtId="0" fontId="22" fillId="0" borderId="60" xfId="0" applyFont="1" applyBorder="1" applyAlignment="1">
      <alignment horizontal="left" vertical="top" wrapText="1"/>
    </xf>
    <xf numFmtId="0" fontId="22" fillId="0" borderId="70" xfId="0" applyFont="1" applyBorder="1" applyAlignment="1">
      <alignment horizontal="left" vertical="top" wrapText="1"/>
    </xf>
    <xf numFmtId="0" fontId="22" fillId="0" borderId="62" xfId="0" applyFont="1" applyBorder="1" applyAlignment="1">
      <alignment horizontal="left" vertical="top" wrapText="1"/>
    </xf>
    <xf numFmtId="0" fontId="5" fillId="0" borderId="52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53" xfId="0" applyFont="1" applyBorder="1" applyAlignment="1" applyProtection="1">
      <alignment horizontal="left" wrapText="1"/>
      <protection locked="0"/>
    </xf>
    <xf numFmtId="3" fontId="5" fillId="0" borderId="47" xfId="0" applyNumberFormat="1" applyFont="1" applyBorder="1" applyAlignment="1" applyProtection="1">
      <alignment vertical="top" wrapText="1"/>
      <protection locked="0"/>
    </xf>
    <xf numFmtId="3" fontId="5" fillId="0" borderId="57" xfId="0" applyNumberFormat="1" applyFont="1" applyBorder="1" applyAlignment="1" applyProtection="1">
      <alignment vertical="top" wrapText="1"/>
      <protection locked="0"/>
    </xf>
    <xf numFmtId="3" fontId="5" fillId="0" borderId="69" xfId="0" applyNumberFormat="1" applyFont="1" applyBorder="1" applyAlignment="1" applyProtection="1">
      <alignment vertical="top" wrapText="1"/>
      <protection locked="0"/>
    </xf>
    <xf numFmtId="3" fontId="5" fillId="0" borderId="52" xfId="0" applyNumberFormat="1" applyFont="1" applyBorder="1" applyAlignment="1" applyProtection="1">
      <alignment vertical="top" wrapText="1"/>
      <protection locked="0"/>
    </xf>
    <xf numFmtId="3" fontId="5" fillId="0" borderId="0" xfId="0" applyNumberFormat="1" applyFont="1" applyBorder="1" applyAlignment="1" applyProtection="1">
      <alignment vertical="top" wrapText="1"/>
      <protection locked="0"/>
    </xf>
    <xf numFmtId="3" fontId="5" fillId="0" borderId="65" xfId="0" applyNumberFormat="1" applyFont="1" applyBorder="1" applyAlignment="1" applyProtection="1">
      <alignment vertical="top" wrapText="1"/>
      <protection locked="0"/>
    </xf>
    <xf numFmtId="3" fontId="4" fillId="0" borderId="60" xfId="0" applyNumberFormat="1" applyFont="1" applyBorder="1" applyAlignment="1" applyProtection="1">
      <alignment vertical="top" wrapText="1"/>
      <protection locked="0"/>
    </xf>
    <xf numFmtId="3" fontId="4" fillId="0" borderId="70" xfId="0" applyNumberFormat="1" applyFont="1" applyBorder="1" applyAlignment="1" applyProtection="1">
      <alignment vertical="top" wrapText="1"/>
      <protection locked="0"/>
    </xf>
    <xf numFmtId="3" fontId="4" fillId="0" borderId="62" xfId="0" applyNumberFormat="1" applyFont="1" applyBorder="1" applyAlignment="1" applyProtection="1">
      <alignment vertical="top" wrapText="1"/>
      <protection locked="0"/>
    </xf>
    <xf numFmtId="0" fontId="5" fillId="0" borderId="65" xfId="0" applyFont="1" applyBorder="1" applyAlignment="1" applyProtection="1">
      <alignment horizontal="left" wrapText="1"/>
      <protection locked="0"/>
    </xf>
    <xf numFmtId="0" fontId="5" fillId="0" borderId="47" xfId="0" applyFont="1" applyBorder="1" applyAlignment="1" applyProtection="1">
      <alignment horizontal="left" wrapText="1"/>
      <protection locked="0"/>
    </xf>
    <xf numFmtId="0" fontId="5" fillId="0" borderId="57" xfId="0" applyFont="1" applyBorder="1" applyAlignment="1" applyProtection="1">
      <alignment horizontal="left" wrapText="1"/>
      <protection locked="0"/>
    </xf>
    <xf numFmtId="0" fontId="5" fillId="0" borderId="69" xfId="0" applyFont="1" applyBorder="1" applyAlignment="1" applyProtection="1">
      <alignment horizontal="left" wrapText="1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left" wrapText="1"/>
      <protection locked="0"/>
    </xf>
    <xf numFmtId="0" fontId="4" fillId="0" borderId="70" xfId="0" applyFont="1" applyBorder="1" applyAlignment="1" applyProtection="1">
      <alignment horizontal="left" wrapText="1"/>
      <protection locked="0"/>
    </xf>
    <xf numFmtId="0" fontId="4" fillId="0" borderId="62" xfId="0" applyFont="1" applyBorder="1" applyAlignment="1" applyProtection="1">
      <alignment horizontal="left" wrapText="1"/>
      <protection locked="0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3" xfId="0" applyFont="1" applyBorder="1" applyAlignment="1" applyProtection="1">
      <alignment horizontal="left"/>
      <protection locked="0"/>
    </xf>
    <xf numFmtId="0" fontId="4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8" fillId="0" borderId="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0" fillId="0" borderId="5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5" fillId="0" borderId="52" xfId="0" applyFont="1" applyBorder="1" applyAlignment="1">
      <alignment horizontal="left" indent="1"/>
    </xf>
    <xf numFmtId="3" fontId="4" fillId="0" borderId="60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65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57" xfId="0" applyNumberFormat="1" applyFont="1" applyFill="1" applyBorder="1" applyAlignment="1">
      <alignment horizontal="center" vertical="center"/>
    </xf>
    <xf numFmtId="3" fontId="4" fillId="0" borderId="6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3" fontId="4" fillId="0" borderId="60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1" fontId="4" fillId="0" borderId="61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71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left"/>
    </xf>
    <xf numFmtId="0" fontId="4" fillId="0" borderId="6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2" fontId="7" fillId="0" borderId="37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71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84" xfId="0" applyFont="1" applyBorder="1" applyAlignment="1">
      <alignment horizontal="center"/>
    </xf>
    <xf numFmtId="3" fontId="4" fillId="0" borderId="60" xfId="0" applyNumberFormat="1" applyFont="1" applyFill="1" applyBorder="1" applyAlignment="1">
      <alignment horizontal="center"/>
    </xf>
    <xf numFmtId="3" fontId="4" fillId="0" borderId="70" xfId="0" applyNumberFormat="1" applyFont="1" applyFill="1" applyBorder="1" applyAlignment="1">
      <alignment horizontal="center"/>
    </xf>
    <xf numFmtId="3" fontId="4" fillId="0" borderId="62" xfId="0" applyNumberFormat="1" applyFont="1" applyFill="1" applyBorder="1" applyAlignment="1">
      <alignment horizontal="center"/>
    </xf>
    <xf numFmtId="0" fontId="4" fillId="0" borderId="68" xfId="0" applyFont="1" applyBorder="1" applyAlignment="1">
      <alignment horizontal="center" vertical="center"/>
    </xf>
    <xf numFmtId="0" fontId="7" fillId="12" borderId="77" xfId="0" applyFont="1" applyFill="1" applyBorder="1" applyAlignment="1">
      <alignment horizontal="center" vertical="center" wrapText="1"/>
    </xf>
    <xf numFmtId="0" fontId="7" fillId="12" borderId="85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7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4" fillId="0" borderId="7" xfId="0" applyFont="1" applyFill="1" applyBorder="1" applyAlignment="1">
      <alignment horizontal="center" vertical="justify" wrapText="1"/>
    </xf>
    <xf numFmtId="0" fontId="4" fillId="0" borderId="15" xfId="0" applyFont="1" applyFill="1" applyBorder="1" applyAlignment="1">
      <alignment horizontal="center" vertical="justify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quotePrefix="1" applyNumberFormat="1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60" xfId="0" quotePrefix="1" applyNumberFormat="1" applyFont="1" applyBorder="1" applyAlignment="1">
      <alignment horizontal="center" vertical="center"/>
    </xf>
    <xf numFmtId="0" fontId="7" fillId="0" borderId="47" xfId="0" quotePrefix="1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0" fontId="5" fillId="0" borderId="33" xfId="0" applyFont="1" applyFill="1" applyBorder="1"/>
    <xf numFmtId="0" fontId="4" fillId="0" borderId="96" xfId="0" applyFont="1" applyFill="1" applyBorder="1"/>
    <xf numFmtId="3" fontId="4" fillId="0" borderId="97" xfId="0" applyNumberFormat="1" applyFont="1" applyFill="1" applyBorder="1"/>
    <xf numFmtId="3" fontId="4" fillId="0" borderId="98" xfId="0" applyNumberFormat="1" applyFont="1" applyFill="1" applyBorder="1"/>
    <xf numFmtId="0" fontId="5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5" fillId="0" borderId="33" xfId="0" applyFont="1" applyBorder="1"/>
    <xf numFmtId="0" fontId="4" fillId="0" borderId="99" xfId="0" applyFont="1" applyFill="1" applyBorder="1"/>
    <xf numFmtId="0" fontId="3" fillId="0" borderId="47" xfId="0" applyFont="1" applyFill="1" applyBorder="1" applyAlignment="1">
      <alignment horizontal="center" vertical="center"/>
    </xf>
    <xf numFmtId="3" fontId="4" fillId="0" borderId="68" xfId="0" applyNumberFormat="1" applyFont="1" applyFill="1" applyBorder="1"/>
    <xf numFmtId="3" fontId="4" fillId="0" borderId="37" xfId="0" applyNumberFormat="1" applyFont="1" applyFill="1" applyBorder="1"/>
    <xf numFmtId="3" fontId="4" fillId="0" borderId="39" xfId="0" applyNumberFormat="1" applyFont="1" applyFill="1" applyBorder="1"/>
    <xf numFmtId="0" fontId="37" fillId="0" borderId="0" xfId="0" applyFont="1" applyAlignment="1">
      <alignment horizontal="center"/>
    </xf>
    <xf numFmtId="0" fontId="7" fillId="5" borderId="2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/>
    </xf>
    <xf numFmtId="3" fontId="7" fillId="5" borderId="22" xfId="0" applyNumberFormat="1" applyFont="1" applyFill="1" applyBorder="1" applyAlignment="1">
      <alignment horizontal="center" vertical="center"/>
    </xf>
    <xf numFmtId="3" fontId="7" fillId="5" borderId="24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3" fontId="0" fillId="6" borderId="26" xfId="0" applyNumberFormat="1" applyFill="1" applyBorder="1" applyAlignment="1">
      <alignment vertical="center"/>
    </xf>
    <xf numFmtId="3" fontId="0" fillId="6" borderId="28" xfId="0" applyNumberForma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6" xfId="0" applyFon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6" borderId="55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3" fontId="0" fillId="6" borderId="30" xfId="0" applyNumberFormat="1" applyFill="1" applyBorder="1" applyAlignment="1">
      <alignment vertical="center"/>
    </xf>
    <xf numFmtId="3" fontId="0" fillId="6" borderId="32" xfId="0" applyNumberFormat="1" applyFill="1" applyBorder="1" applyAlignment="1">
      <alignment vertical="center"/>
    </xf>
    <xf numFmtId="0" fontId="9" fillId="0" borderId="7" xfId="7" applyFont="1" applyFill="1" applyBorder="1" applyAlignment="1">
      <alignment horizontal="center"/>
    </xf>
    <xf numFmtId="0" fontId="14" fillId="0" borderId="14" xfId="7" applyFont="1" applyFill="1" applyBorder="1" applyAlignment="1">
      <alignment horizontal="center"/>
    </xf>
    <xf numFmtId="0" fontId="14" fillId="0" borderId="15" xfId="7" applyFont="1" applyFill="1" applyBorder="1" applyAlignment="1">
      <alignment horizontal="center"/>
    </xf>
    <xf numFmtId="0" fontId="17" fillId="0" borderId="16" xfId="7" applyFont="1" applyFill="1" applyBorder="1" applyAlignment="1" applyProtection="1">
      <alignment horizontal="center"/>
    </xf>
    <xf numFmtId="0" fontId="17" fillId="0" borderId="17" xfId="7" applyFont="1" applyFill="1" applyBorder="1" applyAlignment="1" applyProtection="1">
      <alignment horizontal="center"/>
    </xf>
    <xf numFmtId="0" fontId="17" fillId="0" borderId="13" xfId="7" applyFont="1" applyFill="1" applyBorder="1" applyAlignment="1" applyProtection="1">
      <alignment horizontal="center"/>
    </xf>
    <xf numFmtId="3" fontId="18" fillId="0" borderId="71" xfId="7" applyNumberFormat="1" applyFont="1" applyFill="1" applyBorder="1" applyProtection="1"/>
    <xf numFmtId="3" fontId="18" fillId="0" borderId="54" xfId="7" applyNumberFormat="1" applyFont="1" applyFill="1" applyBorder="1" applyProtection="1"/>
    <xf numFmtId="3" fontId="18" fillId="0" borderId="46" xfId="7" applyNumberFormat="1" applyFont="1" applyFill="1" applyBorder="1" applyProtection="1"/>
    <xf numFmtId="3" fontId="17" fillId="0" borderId="39" xfId="7" applyNumberFormat="1" applyFont="1" applyFill="1" applyBorder="1" applyProtection="1"/>
  </cellXfs>
  <cellStyles count="20">
    <cellStyle name="Millares" xfId="1" builtinId="3"/>
    <cellStyle name="Millares [0] 2 2" xfId="19"/>
    <cellStyle name="Millares 2" xfId="14"/>
    <cellStyle name="Millares 2 2" xfId="18"/>
    <cellStyle name="Millares 3 2" xfId="16"/>
    <cellStyle name="Millares_Docente Contratado" xfId="13"/>
    <cellStyle name="Millares_Docente Funcionario" xfId="12"/>
    <cellStyle name="Moneda" xfId="2" builtinId="4"/>
    <cellStyle name="Moneda 10" xfId="9"/>
    <cellStyle name="Moneda 11" xfId="17"/>
    <cellStyle name="Moneda 6" xfId="4"/>
    <cellStyle name="Moneda 7" xfId="10"/>
    <cellStyle name="Normal" xfId="0" builtinId="0"/>
    <cellStyle name="Normal 13" xfId="3"/>
    <cellStyle name="Normal 16" xfId="8"/>
    <cellStyle name="Normal 17" xfId="15"/>
    <cellStyle name="Normal 2 3" xfId="5"/>
    <cellStyle name="Normal 3 2" xfId="11"/>
    <cellStyle name="Normal_BOJGAS00" xfId="7"/>
    <cellStyle name="Porcentaje 2" xfId="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 patternType="none">
          <bgColor auto="1"/>
        </patternFill>
      </fill>
    </dxf>
    <dxf>
      <fill>
        <patternFill>
          <bgColor indexed="10"/>
        </patternFill>
      </fill>
    </dxf>
    <dxf>
      <fill>
        <patternFill patternType="none">
          <bgColor auto="1"/>
        </patternFill>
      </fill>
    </dxf>
    <dxf>
      <fill>
        <patternFill>
          <bgColor indexed="10"/>
        </patternFill>
      </fill>
    </dxf>
    <dxf>
      <fill>
        <patternFill patternType="none">
          <bgColor auto="1"/>
        </patternFill>
      </fill>
    </dxf>
    <dxf>
      <fill>
        <patternFill>
          <bgColor indexed="1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/>
              <a:t>DISTRIBUCION DEL PRESUPUESTO DE GASTOS POR CAPÌTULOS</a:t>
            </a:r>
          </a:p>
        </c:rich>
      </c:tx>
      <c:layout>
        <c:manualLayout>
          <c:xMode val="edge"/>
          <c:yMode val="edge"/>
          <c:x val="0.16817378840303188"/>
          <c:y val="3.468208092485551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43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242334286645657"/>
          <c:y val="0.39306413851402006"/>
          <c:w val="0.52441275960382849"/>
          <c:h val="0.39884449349217288"/>
        </c:manualLayout>
      </c:layout>
      <c:pie3DChart>
        <c:varyColors val="1"/>
        <c:ser>
          <c:idx val="1"/>
          <c:order val="1"/>
          <c:explosion val="25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c:spPr>
          </c:dPt>
          <c:dPt>
            <c:idx val="2"/>
            <c:bubble3D val="0"/>
            <c:explosion val="76"/>
            <c:spPr>
              <a:solidFill>
                <a:srgbClr val="66FF33"/>
              </a:solidFill>
            </c:spPr>
          </c:dPt>
          <c:dPt>
            <c:idx val="5"/>
            <c:bubble3D val="0"/>
            <c:explosion val="84"/>
            <c:spPr>
              <a:solidFill>
                <a:srgbClr val="FFFF00">
                  <a:alpha val="79000"/>
                </a:srgbClr>
              </a:solidFill>
            </c:spPr>
          </c:dPt>
          <c:dPt>
            <c:idx val="6"/>
            <c:bubble3D val="0"/>
            <c:explosion val="60"/>
          </c:dPt>
          <c:dPt>
            <c:idx val="7"/>
            <c:bubble3D val="0"/>
            <c:explosion val="3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6.9735039596734424E-2"/>
                  <c:y val="-0.26597186221288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7652029247639452E-3"/>
                  <c:y val="-8.6605696027127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3954913666879719E-2"/>
                  <c:y val="-2.9832901322117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9288936033254907E-2"/>
                  <c:y val="4.78524966987825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558216492368644"/>
                  <c:y val="3.5586638626693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6.0352766784980902E-2"/>
                  <c:y val="7.97808969530995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8147271746473067E-3"/>
                  <c:y val="0.138329013221173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781540260835271E-2"/>
                  <c:y val="0.121343310347075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#REF!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8"/>
                <c:pt idx="0">
                  <c:v>269404548.06010425</c:v>
                </c:pt>
                <c:pt idx="1">
                  <c:v>41337458.850758024</c:v>
                </c:pt>
                <c:pt idx="2">
                  <c:v>400000</c:v>
                </c:pt>
                <c:pt idx="3">
                  <c:v>15830728.030000001</c:v>
                </c:pt>
                <c:pt idx="4">
                  <c:v>59695290.500838578</c:v>
                </c:pt>
                <c:pt idx="5">
                  <c:v>318213</c:v>
                </c:pt>
                <c:pt idx="6">
                  <c:v>650000</c:v>
                </c:pt>
                <c:pt idx="7">
                  <c:v>3314121.56</c:v>
                </c:pt>
              </c:numCache>
            </c:numRef>
          </c:val>
        </c:ser>
        <c:ser>
          <c:idx val="0"/>
          <c:order val="0"/>
          <c:tx>
            <c:strRef>
              <c:f>[2]Graf.gastos!$D$2</c:f>
              <c:strCache>
                <c:ptCount val="1"/>
                <c:pt idx="0">
                  <c:v>Año 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8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explosion val="42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explosion val="5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explosion val="4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explosion val="107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explosion val="6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explosion val="38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8420569765398"/>
                  <c:y val="-0.22583413877117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2627565934804604E-2"/>
                  <c:y val="-0.197364053828400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7054112463241917E-2"/>
                  <c:y val="-0.142566583745358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29938835227014"/>
                  <c:y val="-8.37589668549841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6096213169247037"/>
                  <c:y val="-8.0983601822989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5797426774603193"/>
                  <c:y val="5.62106053261632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9140229877730701E-2"/>
                  <c:y val="0.129354979090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4.5942945699255375E-2"/>
                  <c:y val="0.102120537269583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[2]Graf.gastos!$A$3:$A$10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Ref>
              <c:f>[2]Graf.gastos!$D$3:$D$10</c:f>
              <c:numCache>
                <c:formatCode>General</c:formatCode>
                <c:ptCount val="8"/>
                <c:pt idx="0">
                  <c:v>269404548.06010425</c:v>
                </c:pt>
                <c:pt idx="1">
                  <c:v>42956988.545400001</c:v>
                </c:pt>
                <c:pt idx="2">
                  <c:v>400000</c:v>
                </c:pt>
                <c:pt idx="3">
                  <c:v>16518478.030000001</c:v>
                </c:pt>
                <c:pt idx="4">
                  <c:v>57407843</c:v>
                </c:pt>
                <c:pt idx="5">
                  <c:v>318213</c:v>
                </c:pt>
                <c:pt idx="6">
                  <c:v>650000</c:v>
                </c:pt>
                <c:pt idx="7">
                  <c:v>3314121.56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898" r="0.78740157480314898" t="0.98425196850393659" header="0.511811023622047" footer="0.511811023622047"/>
    <c:pageSetup paperSize="9"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50"/>
      <c:rAngAx val="0"/>
      <c:perspective val="2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61746173522993"/>
          <c:y val="0.23211934351579702"/>
          <c:w val="0.71048531131386705"/>
          <c:h val="0.56855137083768148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'[1]Gráfico gastos'!$C$2</c:f>
              <c:strCache>
                <c:ptCount val="1"/>
                <c:pt idx="0">
                  <c:v>Año 2019</c:v>
                </c:pt>
              </c:strCache>
            </c:strRef>
          </c:tx>
          <c:invertIfNegative val="0"/>
          <c:cat>
            <c:strRef>
              <c:f>'[1]Gráfico gastos'!$A$3:$A$10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Ref>
              <c:f>'[1]Gráfico gastos'!$C$3:$C$10</c:f>
              <c:numCache>
                <c:formatCode>General</c:formatCode>
                <c:ptCount val="8"/>
                <c:pt idx="0">
                  <c:v>298492474.12066334</c:v>
                </c:pt>
                <c:pt idx="1">
                  <c:v>47334443.080000006</c:v>
                </c:pt>
                <c:pt idx="2">
                  <c:v>900750.43540029495</c:v>
                </c:pt>
                <c:pt idx="3">
                  <c:v>17323020.390000001</c:v>
                </c:pt>
                <c:pt idx="4">
                  <c:v>55737477.32</c:v>
                </c:pt>
                <c:pt idx="5">
                  <c:v>1989200.49</c:v>
                </c:pt>
                <c:pt idx="6">
                  <c:v>649999.69999999995</c:v>
                </c:pt>
                <c:pt idx="7">
                  <c:v>1827787.11</c:v>
                </c:pt>
              </c:numCache>
            </c:numRef>
          </c:val>
        </c:ser>
        <c:ser>
          <c:idx val="2"/>
          <c:order val="1"/>
          <c:tx>
            <c:strRef>
              <c:f>'[1]Gráfico gastos'!$D$2</c:f>
              <c:strCache>
                <c:ptCount val="1"/>
                <c:pt idx="0">
                  <c:v>Año 2020</c:v>
                </c:pt>
              </c:strCache>
            </c:strRef>
          </c:tx>
          <c:invertIfNegative val="0"/>
          <c:cat>
            <c:strRef>
              <c:f>'[1]Gráfico gastos'!$A$3:$A$10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Ref>
              <c:f>'[1]Gráfico gastos'!$D$3:$D$10</c:f>
              <c:numCache>
                <c:formatCode>General</c:formatCode>
                <c:ptCount val="8"/>
                <c:pt idx="0">
                  <c:v>324243504.53830713</c:v>
                </c:pt>
                <c:pt idx="1">
                  <c:v>44631588.077522188</c:v>
                </c:pt>
                <c:pt idx="2">
                  <c:v>400750</c:v>
                </c:pt>
                <c:pt idx="3">
                  <c:v>17680952</c:v>
                </c:pt>
                <c:pt idx="4">
                  <c:v>84969041.659999996</c:v>
                </c:pt>
                <c:pt idx="5">
                  <c:v>5186000</c:v>
                </c:pt>
                <c:pt idx="6">
                  <c:v>650000</c:v>
                </c:pt>
                <c:pt idx="7">
                  <c:v>2600000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gapDepth val="214"/>
        <c:shape val="box"/>
        <c:axId val="90872064"/>
        <c:axId val="90882048"/>
        <c:axId val="83249344"/>
      </c:bar3DChart>
      <c:catAx>
        <c:axId val="9087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90882048"/>
        <c:crosses val="autoZero"/>
        <c:auto val="1"/>
        <c:lblAlgn val="ctr"/>
        <c:lblOffset val="100"/>
        <c:noMultiLvlLbl val="0"/>
      </c:catAx>
      <c:valAx>
        <c:axId val="90882048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out"/>
        <c:tickLblPos val="low"/>
        <c:crossAx val="90872064"/>
        <c:crosses val="autoZero"/>
        <c:crossBetween val="between"/>
      </c:valAx>
      <c:serAx>
        <c:axId val="83249344"/>
        <c:scaling>
          <c:orientation val="minMax"/>
        </c:scaling>
        <c:delete val="0"/>
        <c:axPos val="b"/>
        <c:majorTickMark val="in"/>
        <c:minorTickMark val="none"/>
        <c:tickLblPos val="low"/>
        <c:txPr>
          <a:bodyPr rot="2160000"/>
          <a:lstStyle/>
          <a:p>
            <a:pPr>
              <a:defRPr/>
            </a:pPr>
            <a:endParaRPr lang="es-ES"/>
          </a:p>
        </c:txPr>
        <c:crossAx val="90882048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/>
              <a:t>DISTRIBUCION DEL PRESUPUESTO DE GASTOS POR CAPÌTULOS</a:t>
            </a:r>
          </a:p>
        </c:rich>
      </c:tx>
      <c:layout>
        <c:manualLayout>
          <c:xMode val="edge"/>
          <c:yMode val="edge"/>
          <c:x val="0.16817378840303188"/>
          <c:y val="3.468208092485551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43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242334286645662"/>
          <c:y val="0.39306413851402011"/>
          <c:w val="0.52441275960382849"/>
          <c:h val="0.39884449349217294"/>
        </c:manualLayout>
      </c:layout>
      <c:pie3DChart>
        <c:varyColors val="1"/>
        <c:ser>
          <c:idx val="1"/>
          <c:order val="1"/>
          <c:explosion val="25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c:spPr>
          </c:dPt>
          <c:dPt>
            <c:idx val="2"/>
            <c:bubble3D val="0"/>
            <c:explosion val="76"/>
            <c:spPr>
              <a:solidFill>
                <a:srgbClr val="66FF33"/>
              </a:solidFill>
            </c:spPr>
          </c:dPt>
          <c:dPt>
            <c:idx val="5"/>
            <c:bubble3D val="0"/>
            <c:explosion val="84"/>
            <c:spPr>
              <a:solidFill>
                <a:srgbClr val="FFFF00">
                  <a:alpha val="79000"/>
                </a:srgbClr>
              </a:solidFill>
            </c:spPr>
          </c:dPt>
          <c:dPt>
            <c:idx val="6"/>
            <c:bubble3D val="0"/>
            <c:explosion val="60"/>
          </c:dPt>
          <c:dPt>
            <c:idx val="7"/>
            <c:bubble3D val="0"/>
            <c:explosion val="3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6.9735039596734424E-2"/>
                  <c:y val="-0.2659718622128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7652029247639452E-3"/>
                  <c:y val="-8.6605696027127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3954913666879719E-2"/>
                  <c:y val="-2.9832901322117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9288936033254907E-2"/>
                  <c:y val="4.78524966987825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558216492368647"/>
                  <c:y val="3.5586638626693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6.0352766784980902E-2"/>
                  <c:y val="7.9780896953099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8147271746473067E-3"/>
                  <c:y val="0.138329013221173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781540260835271E-2"/>
                  <c:y val="0.121343310347075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#REF!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Ref>
              <c:f>'[3]Gráfico gastos'!$H$14:$H$21</c:f>
              <c:numCache>
                <c:formatCode>General</c:formatCode>
                <c:ptCount val="8"/>
                <c:pt idx="0">
                  <c:v>0.67499847102366739</c:v>
                </c:pt>
                <c:pt idx="1">
                  <c:v>9.2912435530767612E-2</c:v>
                </c:pt>
                <c:pt idx="2">
                  <c:v>8.3426694282715019E-4</c:v>
                </c:pt>
                <c:pt idx="3">
                  <c:v>3.680757023409504E-2</c:v>
                </c:pt>
                <c:pt idx="4">
                  <c:v>0.17688549682903482</c:v>
                </c:pt>
                <c:pt idx="5">
                  <c:v>1.0796028360577919E-2</c:v>
                </c:pt>
                <c:pt idx="6">
                  <c:v>1.3531466321588213E-3</c:v>
                </c:pt>
                <c:pt idx="7">
                  <c:v>5.4125865286352853E-3</c:v>
                </c:pt>
              </c:numCache>
            </c:numRef>
          </c:val>
        </c:ser>
        <c:ser>
          <c:idx val="0"/>
          <c:order val="0"/>
          <c:tx>
            <c:strRef>
              <c:f>'[3]Gráfico gastos'!$G$14:$G$21</c:f>
              <c:strCache>
                <c:ptCount val="1"/>
                <c:pt idx="0">
                  <c:v>CAP. 1º CAP. 2º CAP. 3º CAP. 4º CAP. 6º CAP. 7º CAP. 8º CAP. 9º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8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explosion val="42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explosion val="5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explosion val="4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explosion val="107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explosion val="6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explosion val="38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8420569765398"/>
                  <c:y val="-0.225834138771175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2627565934804604E-2"/>
                  <c:y val="-0.197364053828400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7054112463241931E-2"/>
                  <c:y val="-0.142566583745358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5029938835227022"/>
                  <c:y val="-8.37589668549841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6096213169247045"/>
                  <c:y val="-8.0983601822989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5797426774603196"/>
                  <c:y val="5.62106053261632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9140229877730701E-2"/>
                  <c:y val="0.129354979090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4.5942945699255375E-2"/>
                  <c:y val="0.102120537269583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[4]Graf.gastos!$A$3:$A$10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Ref>
              <c:f>'[3]Gráfico gastos'!$H$14:$H$21</c:f>
              <c:numCache>
                <c:formatCode>General</c:formatCode>
                <c:ptCount val="8"/>
                <c:pt idx="0">
                  <c:v>0.67499847102366739</c:v>
                </c:pt>
                <c:pt idx="1">
                  <c:v>9.2912435530767612E-2</c:v>
                </c:pt>
                <c:pt idx="2">
                  <c:v>8.3426694282715019E-4</c:v>
                </c:pt>
                <c:pt idx="3">
                  <c:v>3.680757023409504E-2</c:v>
                </c:pt>
                <c:pt idx="4">
                  <c:v>0.17688549682903482</c:v>
                </c:pt>
                <c:pt idx="5">
                  <c:v>1.0796028360577919E-2</c:v>
                </c:pt>
                <c:pt idx="6">
                  <c:v>1.3531466321588213E-3</c:v>
                </c:pt>
                <c:pt idx="7">
                  <c:v>5.4125865286352853E-3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898" r="0.78740157480314898" t="0.98425196850393659" header="0.511811023622047" footer="0.511811023622047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50"/>
      <c:rAngAx val="0"/>
      <c:perspective val="2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61746173522996"/>
          <c:y val="0.23211934351579708"/>
          <c:w val="0.71048531131386705"/>
          <c:h val="0.56855137083768148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'[3]Gráfico gastos'!$C$2</c:f>
              <c:strCache>
                <c:ptCount val="1"/>
                <c:pt idx="0">
                  <c:v>Año 2019</c:v>
                </c:pt>
              </c:strCache>
            </c:strRef>
          </c:tx>
          <c:invertIfNegative val="0"/>
          <c:cat>
            <c:strRef>
              <c:f>'[3]Gráfico gastos'!$A$3:$A$10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Ref>
              <c:f>'[3]Gráfico gastos'!$C$3:$C$10</c:f>
              <c:numCache>
                <c:formatCode>General</c:formatCode>
                <c:ptCount val="8"/>
                <c:pt idx="0">
                  <c:v>298492474.12066334</c:v>
                </c:pt>
                <c:pt idx="1">
                  <c:v>47334443.080000006</c:v>
                </c:pt>
                <c:pt idx="2">
                  <c:v>900750.43540029495</c:v>
                </c:pt>
                <c:pt idx="3">
                  <c:v>17323020.390000001</c:v>
                </c:pt>
                <c:pt idx="4">
                  <c:v>55737477.32</c:v>
                </c:pt>
                <c:pt idx="5">
                  <c:v>1989200.49</c:v>
                </c:pt>
                <c:pt idx="6">
                  <c:v>649999.69999999995</c:v>
                </c:pt>
                <c:pt idx="7">
                  <c:v>1827787.11</c:v>
                </c:pt>
              </c:numCache>
            </c:numRef>
          </c:val>
        </c:ser>
        <c:ser>
          <c:idx val="2"/>
          <c:order val="1"/>
          <c:tx>
            <c:strRef>
              <c:f>'[3]Gráfico gastos'!$D$2</c:f>
              <c:strCache>
                <c:ptCount val="1"/>
                <c:pt idx="0">
                  <c:v>Año 2020</c:v>
                </c:pt>
              </c:strCache>
            </c:strRef>
          </c:tx>
          <c:invertIfNegative val="0"/>
          <c:cat>
            <c:strRef>
              <c:f>'[3]Gráfico gastos'!$A$3:$A$10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Ref>
              <c:f>'[3]Gráfico gastos'!$D$3:$D$10</c:f>
              <c:numCache>
                <c:formatCode>General</c:formatCode>
                <c:ptCount val="8"/>
                <c:pt idx="0">
                  <c:v>324243504.53830713</c:v>
                </c:pt>
                <c:pt idx="1">
                  <c:v>44631588.077522188</c:v>
                </c:pt>
                <c:pt idx="2">
                  <c:v>400750</c:v>
                </c:pt>
                <c:pt idx="3">
                  <c:v>17680952</c:v>
                </c:pt>
                <c:pt idx="4">
                  <c:v>84969041.659999996</c:v>
                </c:pt>
                <c:pt idx="5">
                  <c:v>5186000</c:v>
                </c:pt>
                <c:pt idx="6">
                  <c:v>650000</c:v>
                </c:pt>
                <c:pt idx="7">
                  <c:v>2600000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gapDepth val="214"/>
        <c:shape val="box"/>
        <c:axId val="97266304"/>
        <c:axId val="97276288"/>
        <c:axId val="90887488"/>
      </c:bar3DChart>
      <c:catAx>
        <c:axId val="9726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97276288"/>
        <c:crosses val="autoZero"/>
        <c:auto val="1"/>
        <c:lblAlgn val="ctr"/>
        <c:lblOffset val="100"/>
        <c:noMultiLvlLbl val="0"/>
      </c:catAx>
      <c:valAx>
        <c:axId val="97276288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out"/>
        <c:tickLblPos val="low"/>
        <c:crossAx val="97266304"/>
        <c:crosses val="autoZero"/>
        <c:crossBetween val="between"/>
      </c:valAx>
      <c:serAx>
        <c:axId val="90887488"/>
        <c:scaling>
          <c:orientation val="minMax"/>
        </c:scaling>
        <c:delete val="0"/>
        <c:axPos val="b"/>
        <c:majorTickMark val="in"/>
        <c:minorTickMark val="none"/>
        <c:tickLblPos val="low"/>
        <c:txPr>
          <a:bodyPr rot="2160000"/>
          <a:lstStyle/>
          <a:p>
            <a:pPr>
              <a:defRPr/>
            </a:pPr>
            <a:endParaRPr lang="es-ES"/>
          </a:p>
        </c:txPr>
        <c:crossAx val="97276288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677" l="0.70000000000000062" r="0.70000000000000062" t="0.75000000000000677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00"/>
              <a:t>Comparativa por Capítulos en el Presupuesto de Gastos. Años 2018 a 2020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ES" sz="1400"/>
          </a:p>
        </c:rich>
      </c:tx>
      <c:layout>
        <c:manualLayout>
          <c:xMode val="edge"/>
          <c:yMode val="edge"/>
          <c:x val="5.8367527067966454E-2"/>
          <c:y val="2.5013754899965842E-3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07765254456188"/>
          <c:y val="0.13145037616859778"/>
          <c:w val="0.66067683944850619"/>
          <c:h val="0.8023123926797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'[3]Gráfico gastos 3 años'!$C$2</c:f>
              <c:strCache>
                <c:ptCount val="1"/>
                <c:pt idx="0">
                  <c:v>Año 2018</c:v>
                </c:pt>
              </c:strCache>
            </c:strRef>
          </c:tx>
          <c:invertIfNegative val="0"/>
          <c:cat>
            <c:strRef>
              <c:f>'[3]Gráfico gastos 3 años'!$A$3:$A$9</c:f>
              <c:strCache>
                <c:ptCount val="7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</c:strCache>
            </c:strRef>
          </c:cat>
          <c:val>
            <c:numRef>
              <c:f>'[3]Gráfico gastos 3 años'!$C$3:$C$10</c:f>
              <c:numCache>
                <c:formatCode>General</c:formatCode>
                <c:ptCount val="8"/>
                <c:pt idx="0">
                  <c:v>279917912.11993599</c:v>
                </c:pt>
                <c:pt idx="1">
                  <c:v>46901391.190000005</c:v>
                </c:pt>
                <c:pt idx="2">
                  <c:v>900000</c:v>
                </c:pt>
                <c:pt idx="3">
                  <c:v>11684980.050000001</c:v>
                </c:pt>
                <c:pt idx="4">
                  <c:v>61779463.465314016</c:v>
                </c:pt>
                <c:pt idx="5">
                  <c:v>149713</c:v>
                </c:pt>
                <c:pt idx="6">
                  <c:v>649999.69999999995</c:v>
                </c:pt>
                <c:pt idx="7">
                  <c:v>3314121.56</c:v>
                </c:pt>
              </c:numCache>
            </c:numRef>
          </c:val>
        </c:ser>
        <c:ser>
          <c:idx val="1"/>
          <c:order val="1"/>
          <c:tx>
            <c:strRef>
              <c:f>'[3]Gráfico gastos 3 años'!$D$2</c:f>
              <c:strCache>
                <c:ptCount val="1"/>
                <c:pt idx="0">
                  <c:v>Año 2019</c:v>
                </c:pt>
              </c:strCache>
            </c:strRef>
          </c:tx>
          <c:invertIfNegative val="0"/>
          <c:cat>
            <c:strRef>
              <c:f>'[3]Gráfico gastos 3 años'!$A$3:$A$9</c:f>
              <c:strCache>
                <c:ptCount val="7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</c:strCache>
            </c:strRef>
          </c:cat>
          <c:val>
            <c:numRef>
              <c:f>'[3]Gráfico gastos 3 años'!$D$3:$D$10</c:f>
              <c:numCache>
                <c:formatCode>General</c:formatCode>
                <c:ptCount val="8"/>
                <c:pt idx="0">
                  <c:v>298492474.12066334</c:v>
                </c:pt>
                <c:pt idx="1">
                  <c:v>47334443.080000006</c:v>
                </c:pt>
                <c:pt idx="2">
                  <c:v>900750.43540029495</c:v>
                </c:pt>
                <c:pt idx="3">
                  <c:v>17323020.390000001</c:v>
                </c:pt>
                <c:pt idx="4">
                  <c:v>55737477.32</c:v>
                </c:pt>
                <c:pt idx="5">
                  <c:v>1989200.49</c:v>
                </c:pt>
                <c:pt idx="6">
                  <c:v>649999.69999999995</c:v>
                </c:pt>
                <c:pt idx="7">
                  <c:v>1827787.11</c:v>
                </c:pt>
              </c:numCache>
            </c:numRef>
          </c:val>
        </c:ser>
        <c:ser>
          <c:idx val="2"/>
          <c:order val="2"/>
          <c:tx>
            <c:strRef>
              <c:f>'[3]Gráfico gastos 3 años'!$E$2</c:f>
              <c:strCache>
                <c:ptCount val="1"/>
                <c:pt idx="0">
                  <c:v>Año 2020</c:v>
                </c:pt>
              </c:strCache>
            </c:strRef>
          </c:tx>
          <c:invertIfNegative val="0"/>
          <c:cat>
            <c:strRef>
              <c:f>'[3]Gráfico gastos 3 años'!$A$3:$A$9</c:f>
              <c:strCache>
                <c:ptCount val="7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</c:strCache>
            </c:strRef>
          </c:cat>
          <c:val>
            <c:numRef>
              <c:f>'[3]Gráfico gastos 3 años'!$E$3:$E$10</c:f>
              <c:numCache>
                <c:formatCode>General</c:formatCode>
                <c:ptCount val="8"/>
                <c:pt idx="0">
                  <c:v>324243504.53830713</c:v>
                </c:pt>
                <c:pt idx="1">
                  <c:v>44631588.077522188</c:v>
                </c:pt>
                <c:pt idx="2">
                  <c:v>400750</c:v>
                </c:pt>
                <c:pt idx="3">
                  <c:v>17680952</c:v>
                </c:pt>
                <c:pt idx="4">
                  <c:v>84969041.659999996</c:v>
                </c:pt>
                <c:pt idx="5">
                  <c:v>5186000</c:v>
                </c:pt>
                <c:pt idx="6">
                  <c:v>650000</c:v>
                </c:pt>
                <c:pt idx="7">
                  <c:v>2600000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10176"/>
        <c:axId val="98211712"/>
      </c:barChart>
      <c:catAx>
        <c:axId val="98210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211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211712"/>
        <c:scaling>
          <c:orientation val="minMax"/>
          <c:max val="3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2101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85290232739163"/>
          <c:y val="0.39285570264015501"/>
          <c:w val="0.11897057115648212"/>
          <c:h val="0.167437860590008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243" r="0.75000000000001243" t="1" header="0.511811024" footer="0.511811024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70307777426759"/>
          <c:y val="4.1234972843792454E-2"/>
          <c:w val="0.79491352850274721"/>
          <c:h val="0.79929965877813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'[1]Créd distribuibles'!$E$2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('[1]Créd distribuibles'!$A$3,'[1]Créd distribuibles'!$A$4,'[1]Créd distribuibles'!$A$5,'[1]Créd distribuibles'!$A$6,'[1]Créd distribuibles'!$A$12,'[1]Créd distribuibles'!$A$15)</c:f>
              <c:strCache>
                <c:ptCount val="6"/>
                <c:pt idx="0">
                  <c:v>Sección 1ª</c:v>
                </c:pt>
                <c:pt idx="1">
                  <c:v>Sección 2ª</c:v>
                </c:pt>
                <c:pt idx="2">
                  <c:v>Sección 3ª</c:v>
                </c:pt>
                <c:pt idx="3">
                  <c:v>Sección 4ª</c:v>
                </c:pt>
                <c:pt idx="4">
                  <c:v>Cantidades a detraer</c:v>
                </c:pt>
                <c:pt idx="5">
                  <c:v>Importes autofinanciados (a deducir)</c:v>
                </c:pt>
              </c:strCache>
            </c:strRef>
          </c:cat>
          <c:val>
            <c:numRef>
              <c:f>('[1]Créd distribuibles'!$E$3:$E$6,'[1]Créd distribuibles'!$E$12,'[1]Créd distribuibles'!$E$15)</c:f>
              <c:numCache>
                <c:formatCode>General</c:formatCode>
                <c:ptCount val="6"/>
                <c:pt idx="0">
                  <c:v>12316577</c:v>
                </c:pt>
                <c:pt idx="1">
                  <c:v>16600000</c:v>
                </c:pt>
                <c:pt idx="2">
                  <c:v>3002059</c:v>
                </c:pt>
                <c:pt idx="3">
                  <c:v>4037275</c:v>
                </c:pt>
                <c:pt idx="4">
                  <c:v>8799510</c:v>
                </c:pt>
                <c:pt idx="5">
                  <c:v>5134399</c:v>
                </c:pt>
              </c:numCache>
            </c:numRef>
          </c:val>
        </c:ser>
        <c:ser>
          <c:idx val="1"/>
          <c:order val="1"/>
          <c:tx>
            <c:strRef>
              <c:f>'[1]Créd distribuibles'!$F$2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('[1]Créd distribuibles'!$A$3,'[1]Créd distribuibles'!$A$4,'[1]Créd distribuibles'!$A$5,'[1]Créd distribuibles'!$A$6,'[1]Créd distribuibles'!$A$12,'[1]Créd distribuibles'!$A$15)</c:f>
              <c:strCache>
                <c:ptCount val="6"/>
                <c:pt idx="0">
                  <c:v>Sección 1ª</c:v>
                </c:pt>
                <c:pt idx="1">
                  <c:v>Sección 2ª</c:v>
                </c:pt>
                <c:pt idx="2">
                  <c:v>Sección 3ª</c:v>
                </c:pt>
                <c:pt idx="3">
                  <c:v>Sección 4ª</c:v>
                </c:pt>
                <c:pt idx="4">
                  <c:v>Cantidades a detraer</c:v>
                </c:pt>
                <c:pt idx="5">
                  <c:v>Importes autofinanciados (a deducir)</c:v>
                </c:pt>
              </c:strCache>
            </c:strRef>
          </c:cat>
          <c:val>
            <c:numRef>
              <c:f>('[1]Créd distribuibles'!$F$3,'[1]Créd distribuibles'!$F$4,'[1]Créd distribuibles'!$F$5,'[1]Créd distribuibles'!$F$6,'[1]Créd distribuibles'!$F$12,'[1]Créd distribuibles'!$F$15)</c:f>
              <c:numCache>
                <c:formatCode>General</c:formatCode>
                <c:ptCount val="6"/>
                <c:pt idx="0">
                  <c:v>12141254</c:v>
                </c:pt>
                <c:pt idx="1">
                  <c:v>15600000</c:v>
                </c:pt>
                <c:pt idx="2">
                  <c:v>2788486.55</c:v>
                </c:pt>
                <c:pt idx="3">
                  <c:v>3753515.79</c:v>
                </c:pt>
                <c:pt idx="4">
                  <c:v>7589863.2000000002</c:v>
                </c:pt>
                <c:pt idx="5">
                  <c:v>5482300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11712"/>
        <c:axId val="87013248"/>
      </c:barChart>
      <c:catAx>
        <c:axId val="87011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 b="1"/>
            </a:pPr>
            <a:endParaRPr lang="es-ES"/>
          </a:p>
        </c:txPr>
        <c:crossAx val="87013248"/>
        <c:crosses val="autoZero"/>
        <c:auto val="0"/>
        <c:lblAlgn val="ctr"/>
        <c:lblOffset val="50"/>
        <c:noMultiLvlLbl val="0"/>
      </c:catAx>
      <c:valAx>
        <c:axId val="87013248"/>
        <c:scaling>
          <c:orientation val="minMax"/>
        </c:scaling>
        <c:delete val="0"/>
        <c:axPos val="l"/>
        <c:majorGridlines/>
        <c:numFmt formatCode="#,##0.00\ &quot;€&quot;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7011712"/>
        <c:crosses val="autoZero"/>
        <c:crossBetween val="between"/>
      </c:valAx>
      <c:spPr>
        <a:solidFill>
          <a:sysClr val="window" lastClr="FFFFFF">
            <a:lumMod val="75000"/>
          </a:sysClr>
        </a:solidFill>
      </c:spPr>
    </c:plotArea>
    <c:legend>
      <c:legendPos val="r"/>
      <c:layout>
        <c:manualLayout>
          <c:xMode val="edge"/>
          <c:yMode val="edge"/>
          <c:x val="0.88187729456414765"/>
          <c:y val="8.3721891892208702E-2"/>
          <c:w val="7.200867282894037E-2"/>
          <c:h val="0.12332759441029612"/>
        </c:manualLayout>
      </c:layout>
      <c:overlay val="0"/>
      <c:spPr>
        <a:solidFill>
          <a:schemeClr val="bg1">
            <a:lumMod val="75000"/>
          </a:schemeClr>
        </a:solidFill>
      </c:spPr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13</xdr:row>
      <xdr:rowOff>76200</xdr:rowOff>
    </xdr:from>
    <xdr:to>
      <xdr:col>4</xdr:col>
      <xdr:colOff>723900</xdr:colOff>
      <xdr:row>32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57150</xdr:rowOff>
    </xdr:from>
    <xdr:to>
      <xdr:col>4</xdr:col>
      <xdr:colOff>752475</xdr:colOff>
      <xdr:row>56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228600</xdr:colOff>
      <xdr:row>34</xdr:row>
      <xdr:rowOff>47624</xdr:rowOff>
    </xdr:from>
    <xdr:ext cx="4486275" cy="581025"/>
    <xdr:sp macro="" textlink="">
      <xdr:nvSpPr>
        <xdr:cNvPr id="5" name="4 CuadroTexto"/>
        <xdr:cNvSpPr txBox="1"/>
      </xdr:nvSpPr>
      <xdr:spPr>
        <a:xfrm>
          <a:off x="723900" y="5667374"/>
          <a:ext cx="44862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400" b="1">
              <a:latin typeface="Times New Roman" panose="02020603050405020304" pitchFamily="18" charset="0"/>
              <a:cs typeface="Times New Roman" panose="02020603050405020304" pitchFamily="18" charset="0"/>
            </a:rPr>
            <a:t>Participación</a:t>
          </a:r>
          <a:r>
            <a:rPr lang="es-E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por Capítulos en el Presupuesto de Gastos</a:t>
          </a:r>
        </a:p>
        <a:p>
          <a:pPr algn="ctr"/>
          <a:r>
            <a:rPr lang="es-E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Años 2018 y 2019</a:t>
          </a:r>
        </a:p>
        <a:p>
          <a:pPr algn="ctr"/>
          <a:endParaRPr lang="es-E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0</xdr:col>
      <xdr:colOff>57149</xdr:colOff>
      <xdr:row>13</xdr:row>
      <xdr:rowOff>76200</xdr:rowOff>
    </xdr:from>
    <xdr:to>
      <xdr:col>4</xdr:col>
      <xdr:colOff>723900</xdr:colOff>
      <xdr:row>32</xdr:row>
      <xdr:rowOff>76200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57150</xdr:rowOff>
    </xdr:from>
    <xdr:to>
      <xdr:col>4</xdr:col>
      <xdr:colOff>752475</xdr:colOff>
      <xdr:row>56</xdr:row>
      <xdr:rowOff>9525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228600</xdr:colOff>
      <xdr:row>34</xdr:row>
      <xdr:rowOff>47624</xdr:rowOff>
    </xdr:from>
    <xdr:ext cx="4486275" cy="581025"/>
    <xdr:sp macro="" textlink="">
      <xdr:nvSpPr>
        <xdr:cNvPr id="9" name="8 CuadroTexto"/>
        <xdr:cNvSpPr txBox="1"/>
      </xdr:nvSpPr>
      <xdr:spPr>
        <a:xfrm>
          <a:off x="723900" y="5667374"/>
          <a:ext cx="44862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400" b="1">
              <a:latin typeface="Times New Roman" panose="02020603050405020304" pitchFamily="18" charset="0"/>
              <a:cs typeface="Times New Roman" panose="02020603050405020304" pitchFamily="18" charset="0"/>
            </a:rPr>
            <a:t>Participación</a:t>
          </a:r>
          <a:r>
            <a:rPr lang="es-E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por Capítulos en el Presupuesto de Gastos</a:t>
          </a:r>
        </a:p>
        <a:p>
          <a:pPr algn="ctr"/>
          <a:r>
            <a:rPr lang="es-E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Años 2019 y 2020</a:t>
          </a:r>
        </a:p>
        <a:p>
          <a:pPr algn="ctr"/>
          <a:endParaRPr lang="es-E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0.08688</cdr:x>
      <cdr:y>0.03614</cdr:y>
    </cdr:from>
    <cdr:to>
      <cdr:x>0.79727</cdr:x>
      <cdr:y>0.13554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85772" y="114300"/>
          <a:ext cx="39719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0.08688</cdr:x>
      <cdr:y>0.03614</cdr:y>
    </cdr:from>
    <cdr:to>
      <cdr:x>0.79727</cdr:x>
      <cdr:y>0.13554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85772" y="114300"/>
          <a:ext cx="39719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8</xdr:col>
      <xdr:colOff>95250</xdr:colOff>
      <xdr:row>36</xdr:row>
      <xdr:rowOff>123826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28574</xdr:rowOff>
    </xdr:from>
    <xdr:to>
      <xdr:col>6</xdr:col>
      <xdr:colOff>714375</xdr:colOff>
      <xdr:row>42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22</xdr:row>
      <xdr:rowOff>47624</xdr:rowOff>
    </xdr:from>
    <xdr:ext cx="8220074" cy="3705225"/>
    <xdr:sp macro="" textlink="">
      <xdr:nvSpPr>
        <xdr:cNvPr id="2" name="1 CuadroTexto"/>
        <xdr:cNvSpPr txBox="1"/>
      </xdr:nvSpPr>
      <xdr:spPr>
        <a:xfrm>
          <a:off x="1581150" y="4029074"/>
          <a:ext cx="8220074" cy="3705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(1). Programa Nacional de infraestructuras científico-tecnológicas del Plan Nacional de Investigación Científica, Desarrollo e Innovación Tecnológica 2008/2011. (Orden PRE/1083/2008) 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(2). Concesión de ayuda por el Ministerio de Ciencia e Innovación para el Programa Campus de Excelencia Internacional, en el marco de la Orden CINN/1934/2010, de 7 de julio, por la que se establecen las bases reguladoras de las subvenciones a iniciativas de I+D+i y transferencia de Conocimiento a través del Programa INNOCAMPUS. 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(3). Concesión de ayudas por el Ministerio de Ciencia e Innovación del subprograma de actuaciones científicas y tecnológicas en parques científicos y tecnológicos (ACTEPARQ), en base a la Orden CIN/1862/2009, de 7 de julio. 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(4). Concesión de ayudas 2010 por el Ministerio de Ciencia e Innovación del subprograma de actuaciones científico-tecnológicas para las entidades públicas instaladas en los Parques Científicos y Tecnológicos (INNPLANTA), en base a la Orden CIN/1589/2010, de 9 de junio.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(8). Concesión de ayudas 2011 por el Ministerio de Ciencia e Innovación del subprograma de actuaciones científico-tecnológicas para las entidades públicas instaladas en los Parques Científicos y Tecnológicos (INNPLANTA), en base a la Orden CIN/1490/2011, de 27 de mayo.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(5). Concesión de ayudas 2012 por el Ministerio de Ciencia e Innovación del subprograma de actuaciones científico-tecnológicas para las entidades públicas instaladas en los Parques Científicos y Tecnológicos (INNPLANTA). 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 Resolución de 27 de diciembre de 2013 de la Secretaría de Estado de Investigación, Desarrollo e Innovación (BOE de 31 de diciembre de 2013). Convocatoria 2013 de ayudas a infraestructuras y equipamiento científico-técnico.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(7). Ayudas para infraestructuras y equipamiento científico-técnico, concedidas por Resolución de 7 de diciembre de 2016, de la Presidencia de la Agencia Estatal de Investigación.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(8). Ayudas de la convocatoria de adquisición de equipamiento científico-técnico correspondiente a 2018, concedidas por Resolución de 4 de diciembre de 2018, de la Secretaría de Estado de Universidades, Investigación, Desarrollo e Innovación y Presidencia de la Agencia Estatal de Investigación</a:t>
          </a:r>
          <a:endParaRPr lang="es-E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AsuntosEconomicos/PRESUPUESTO%202020/DOCUMETOS%20TRABAJO%20PRESUPUESTOS/PROYECTO-PRESUPUESTO%202020%20V1.6R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resupuesto/TRAJABAJO%20PRESUPUESTO%20TABLAS%20GASTOS/PROYECTO%20DE%20PRESUPUESTO%20%20UGR%202017%2005-12-2017-%20copiatrabaj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0\Copia%20de%20PROYECTO-PRESUPUESTO%202020%20V1.6R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7\presupuesto\TRAJABAJO%20PRESUPUESTO%20TABLAS%20GASTOS\PROYECTO%20DE%20PRESUPUESTO%20%20UGR%202017%2005-12-2017-%20copiatrabaj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AsuntosEconomicos/PRESUPUESTO%202020/PRESUPUESTO%20DEFINITIVO/PRESUPUEST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Hoja4"/>
      <sheetName val="Hoja2"/>
      <sheetName val="RESUMEN POR FUNCIONAL Y ECONOMI"/>
      <sheetName val="Hoja5"/>
      <sheetName val="Global gastos"/>
      <sheetName val="Deducir Detraer"/>
      <sheetName val="Sección 1ª"/>
      <sheetName val="Gráfico gastos"/>
      <sheetName val="Gráfico gastos 3 años"/>
      <sheetName val="Detalle gastos"/>
      <sheetName val="Resumen Art"/>
      <sheetName val="Actua321B"/>
      <sheetName val="321B"/>
      <sheetName val="Actua422D"/>
      <sheetName val="Comparativa Subprograma"/>
      <sheetName val="422D"/>
      <sheetName val="Actua541A"/>
      <sheetName val="541A"/>
      <sheetName val="Actuaciones resumen programas"/>
      <sheetName val="Gráf créditos distribuibles"/>
      <sheetName val="Créd distribuibles"/>
      <sheetName val="Sección 2ª"/>
      <sheetName val="Sec 2ª unificada"/>
      <sheetName val="Sección 3ª"/>
      <sheetName val="Activ académica"/>
      <sheetName val="Mantenimiento"/>
      <sheetName val="Superficie ponderada"/>
      <sheetName val="Consejo Social Gastos"/>
      <sheetName val="Endeudamiento"/>
      <sheetName val="ResumenIngresos"/>
      <sheetName val="OrigenRecursos"/>
      <sheetName val="DetalleIngrCap3"/>
      <sheetName val="DetalleIngrCap4"/>
      <sheetName val="DetalleIngrCap5"/>
      <sheetName val="DetalleIngrCap7"/>
      <sheetName val="DetalleIngrCap8"/>
      <sheetName val="DetalleIngrCap9"/>
      <sheetName val="Graf_ingr."/>
      <sheetName val="CompIngr3años"/>
      <sheetName val="Resumen Clas.func.prog."/>
      <sheetName val="DatosComparativos"/>
      <sheetName val="Cap1 analisis y cota"/>
      <sheetName val="Resumen Capítulo 1º"/>
      <sheetName val="Docente Funcionario"/>
      <sheetName val="Tramos"/>
      <sheetName val="Docente Contratado"/>
      <sheetName val="Cargos Académicos"/>
      <sheetName val="PAS FuncBásicas"/>
      <sheetName val="PAS FuncComplem "/>
      <sheetName val="Pas Laboral"/>
      <sheetName val="vestuario"/>
      <sheetName val="Seguridad Social"/>
      <sheetName val="Analisis GENERO Antiguedad"/>
      <sheetName val="Analisis GENERO diez años"/>
      <sheetName val="Analisis GENERO Cuerpos"/>
      <sheetName val="Residencia "/>
      <sheetName val="Trienios"/>
      <sheetName val="Trienios Nuevos Funcionarios"/>
      <sheetName val="Trienios Nuevos PAS Laboral"/>
      <sheetName val="Master y otros"/>
      <sheetName val="Resumen Ceu y Mel"/>
      <sheetName val="Estado de gastos Ceuta "/>
      <sheetName val="Resumen Capítulo 1º  Ceuta "/>
      <sheetName val="Docente Funcionario Ceuta"/>
      <sheetName val="Tramos Ceuta"/>
      <sheetName val="Docente Contratado Ceuta"/>
      <sheetName val="PAS FuncBásicas Ceuta"/>
      <sheetName val="PAS FuncComplem  Ceuta"/>
      <sheetName val="Pas Laboral Ceuta"/>
      <sheetName val="Vestuario Ceuta"/>
      <sheetName val="Cargos Académicos Ceuta "/>
      <sheetName val="Trienios Ceuta "/>
      <sheetName val="Trienios Nuevos Func.Ceuta "/>
      <sheetName val="Trienios Nuevos Lab. Ceuta "/>
      <sheetName val="Residencia  Ceuta"/>
      <sheetName val="Seguridad Social Ceuta"/>
      <sheetName val="Estado de gastos Melilla"/>
      <sheetName val="Resumen Capítulo 1º Melilla"/>
      <sheetName val="Docente Funcionario Melilla"/>
      <sheetName val="Tramos Melilla"/>
      <sheetName val="Docente Contratado Melilla"/>
      <sheetName val="PAS FuncBásicas Melilla"/>
      <sheetName val="PAS FuncComplem Melilla"/>
      <sheetName val="Pas Laboral Melilla"/>
      <sheetName val="Vestuario Melilla"/>
      <sheetName val="Cargos Académicos  Melilla"/>
      <sheetName val="Trienios Melilla"/>
      <sheetName val="Trienios Nuevos Func.Melilla"/>
      <sheetName val="Trienios Nuevos Lab.Melilla"/>
      <sheetName val="Residencia Melilla"/>
      <sheetName val="Seguridad Social Melilla"/>
      <sheetName val="C SOCIAL INGRES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M6">
            <v>0</v>
          </cell>
        </row>
        <row r="13">
          <cell r="O13"/>
        </row>
      </sheetData>
      <sheetData sheetId="7"/>
      <sheetData sheetId="8"/>
      <sheetData sheetId="9">
        <row r="2">
          <cell r="C2" t="str">
            <v>Año 2019</v>
          </cell>
          <cell r="D2" t="str">
            <v>Año 2020</v>
          </cell>
        </row>
        <row r="3">
          <cell r="A3" t="str">
            <v>CAP. 1º</v>
          </cell>
          <cell r="C3">
            <v>298492474.12066334</v>
          </cell>
          <cell r="D3">
            <v>324243504.53830713</v>
          </cell>
        </row>
        <row r="4">
          <cell r="A4" t="str">
            <v>CAP. 2º</v>
          </cell>
          <cell r="C4">
            <v>47334443.080000006</v>
          </cell>
          <cell r="D4">
            <v>44631588.077522188</v>
          </cell>
        </row>
        <row r="5">
          <cell r="A5" t="str">
            <v>CAP. 3º</v>
          </cell>
          <cell r="C5">
            <v>900750.43540029495</v>
          </cell>
          <cell r="D5">
            <v>400750</v>
          </cell>
        </row>
        <row r="6">
          <cell r="A6" t="str">
            <v>CAP. 4º</v>
          </cell>
          <cell r="C6">
            <v>17323020.390000001</v>
          </cell>
          <cell r="D6">
            <v>17680952</v>
          </cell>
        </row>
        <row r="7">
          <cell r="A7" t="str">
            <v>CAP. 6º</v>
          </cell>
          <cell r="C7">
            <v>55737477.32</v>
          </cell>
          <cell r="D7">
            <v>84969041.659999996</v>
          </cell>
        </row>
        <row r="8">
          <cell r="A8" t="str">
            <v>CAP. 7º</v>
          </cell>
          <cell r="C8">
            <v>1989200.49</v>
          </cell>
          <cell r="D8">
            <v>5186000</v>
          </cell>
        </row>
        <row r="9">
          <cell r="A9" t="str">
            <v>CAP. 8º</v>
          </cell>
          <cell r="C9">
            <v>649999.69999999995</v>
          </cell>
          <cell r="D9">
            <v>650000</v>
          </cell>
        </row>
        <row r="10">
          <cell r="A10" t="str">
            <v>CAP.9º</v>
          </cell>
          <cell r="C10">
            <v>1827787.11</v>
          </cell>
          <cell r="D10">
            <v>2600000</v>
          </cell>
        </row>
      </sheetData>
      <sheetData sheetId="10"/>
      <sheetData sheetId="11">
        <row r="50">
          <cell r="E50">
            <v>44631588.077522188</v>
          </cell>
        </row>
        <row r="71">
          <cell r="E71">
            <v>156998</v>
          </cell>
        </row>
        <row r="74">
          <cell r="E74">
            <v>0</v>
          </cell>
        </row>
        <row r="76">
          <cell r="E76">
            <v>397951.45</v>
          </cell>
        </row>
        <row r="77">
          <cell r="E77">
            <v>154265.85</v>
          </cell>
        </row>
        <row r="79">
          <cell r="E79">
            <v>585912.72</v>
          </cell>
        </row>
        <row r="80">
          <cell r="E80">
            <v>650000</v>
          </cell>
        </row>
        <row r="81">
          <cell r="E81">
            <v>83500</v>
          </cell>
        </row>
        <row r="83">
          <cell r="E83">
            <v>3800160.67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E2">
            <v>2019</v>
          </cell>
          <cell r="F2">
            <v>2020</v>
          </cell>
        </row>
        <row r="3">
          <cell r="A3" t="str">
            <v>Sección 1ª</v>
          </cell>
          <cell r="E3">
            <v>12316577</v>
          </cell>
          <cell r="F3">
            <v>12141254</v>
          </cell>
        </row>
        <row r="4">
          <cell r="A4" t="str">
            <v>Sección 2ª</v>
          </cell>
          <cell r="E4">
            <v>16600000</v>
          </cell>
          <cell r="F4">
            <v>15600000</v>
          </cell>
        </row>
        <row r="5">
          <cell r="A5" t="str">
            <v>Sección 3ª</v>
          </cell>
          <cell r="E5">
            <v>3002059</v>
          </cell>
          <cell r="F5">
            <v>2788486.55</v>
          </cell>
        </row>
        <row r="6">
          <cell r="A6" t="str">
            <v>Sección 4ª</v>
          </cell>
          <cell r="E6">
            <v>4037275</v>
          </cell>
          <cell r="F6">
            <v>3753515.79</v>
          </cell>
        </row>
        <row r="12">
          <cell r="A12" t="str">
            <v>Cantidades a detraer</v>
          </cell>
          <cell r="E12">
            <v>8799510</v>
          </cell>
          <cell r="F12">
            <v>7589863.2000000002</v>
          </cell>
        </row>
        <row r="15">
          <cell r="A15" t="str">
            <v>Importes autofinanciados (a deducir)</v>
          </cell>
          <cell r="E15">
            <v>5134399</v>
          </cell>
          <cell r="F15">
            <v>5482300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8">
          <cell r="H8">
            <v>2500000</v>
          </cell>
          <cell r="K8">
            <v>2500000</v>
          </cell>
          <cell r="L8"/>
        </row>
        <row r="11">
          <cell r="H11">
            <v>43599934.080000006</v>
          </cell>
          <cell r="K11">
            <v>43599934.080000006</v>
          </cell>
          <cell r="L11"/>
        </row>
        <row r="22">
          <cell r="H22">
            <v>8529800</v>
          </cell>
          <cell r="K22">
            <v>1110760</v>
          </cell>
          <cell r="L22">
            <v>7419040</v>
          </cell>
        </row>
        <row r="49">
          <cell r="H49">
            <v>151000</v>
          </cell>
          <cell r="K49">
            <v>0</v>
          </cell>
          <cell r="L49">
            <v>151000</v>
          </cell>
        </row>
        <row r="54">
          <cell r="H54">
            <v>2050000</v>
          </cell>
          <cell r="K54">
            <v>1950000</v>
          </cell>
          <cell r="L54">
            <v>100000</v>
          </cell>
        </row>
        <row r="60">
          <cell r="H60">
            <v>300000</v>
          </cell>
          <cell r="K60">
            <v>0</v>
          </cell>
          <cell r="L60">
            <v>300000</v>
          </cell>
        </row>
      </sheetData>
      <sheetData sheetId="34">
        <row r="10">
          <cell r="H10">
            <v>14764000</v>
          </cell>
          <cell r="J10">
            <v>8592000</v>
          </cell>
          <cell r="K10">
            <v>6172000</v>
          </cell>
        </row>
        <row r="17">
          <cell r="H17">
            <v>0</v>
          </cell>
          <cell r="J17">
            <v>0</v>
          </cell>
          <cell r="K17">
            <v>0</v>
          </cell>
        </row>
        <row r="23">
          <cell r="H23">
            <v>1600000</v>
          </cell>
          <cell r="J23">
            <v>1600000</v>
          </cell>
          <cell r="K23">
            <v>0</v>
          </cell>
        </row>
        <row r="26">
          <cell r="H26">
            <v>30000</v>
          </cell>
          <cell r="K26">
            <v>30000</v>
          </cell>
        </row>
        <row r="29">
          <cell r="H29">
            <v>175850271.16</v>
          </cell>
          <cell r="J29">
            <v>169842141.16</v>
          </cell>
          <cell r="K29">
            <v>6008130</v>
          </cell>
        </row>
        <row r="48">
          <cell r="H48">
            <v>29172</v>
          </cell>
          <cell r="J48">
            <v>0</v>
          </cell>
          <cell r="K48">
            <v>29172</v>
          </cell>
        </row>
        <row r="55">
          <cell r="H55">
            <v>1481142</v>
          </cell>
          <cell r="J55">
            <v>828284.2</v>
          </cell>
          <cell r="K55">
            <v>652857.80000000005</v>
          </cell>
        </row>
        <row r="67">
          <cell r="H67">
            <v>154000</v>
          </cell>
          <cell r="J67">
            <v>0</v>
          </cell>
          <cell r="K67">
            <v>154000</v>
          </cell>
        </row>
        <row r="74">
          <cell r="H74">
            <v>5810269.0199999996</v>
          </cell>
          <cell r="J74">
            <v>0</v>
          </cell>
          <cell r="K74">
            <v>5810269.0199999996</v>
          </cell>
        </row>
        <row r="114">
          <cell r="M114">
            <v>3500000</v>
          </cell>
        </row>
      </sheetData>
      <sheetData sheetId="35">
        <row r="12">
          <cell r="H12">
            <v>45700</v>
          </cell>
          <cell r="J12">
            <v>45700</v>
          </cell>
          <cell r="K12">
            <v>0</v>
          </cell>
        </row>
        <row r="16">
          <cell r="H16">
            <v>755000</v>
          </cell>
          <cell r="J16">
            <v>297000</v>
          </cell>
          <cell r="K16">
            <v>458000</v>
          </cell>
        </row>
        <row r="23">
          <cell r="H23">
            <v>723500</v>
          </cell>
          <cell r="J23">
            <v>200000</v>
          </cell>
          <cell r="K23">
            <v>523500</v>
          </cell>
        </row>
        <row r="29">
          <cell r="H29">
            <v>15000</v>
          </cell>
          <cell r="J29">
            <v>0</v>
          </cell>
          <cell r="K29">
            <v>15000</v>
          </cell>
        </row>
      </sheetData>
      <sheetData sheetId="36">
        <row r="8">
          <cell r="H8">
            <v>32301244.149999999</v>
          </cell>
          <cell r="J8">
            <v>10812578.15</v>
          </cell>
          <cell r="K8">
            <v>21488666</v>
          </cell>
        </row>
        <row r="17">
          <cell r="H17">
            <v>370000</v>
          </cell>
          <cell r="J17">
            <v>0</v>
          </cell>
          <cell r="K17">
            <v>370000</v>
          </cell>
        </row>
        <row r="30">
          <cell r="H30">
            <v>41000</v>
          </cell>
          <cell r="J30">
            <v>0</v>
          </cell>
          <cell r="K30">
            <v>41000</v>
          </cell>
        </row>
        <row r="37">
          <cell r="H37">
            <v>171830803.84</v>
          </cell>
          <cell r="J37">
            <v>139499364.84</v>
          </cell>
          <cell r="K37">
            <v>32331439</v>
          </cell>
        </row>
        <row r="59">
          <cell r="H59">
            <v>0</v>
          </cell>
          <cell r="J59">
            <v>0</v>
          </cell>
          <cell r="K59">
            <v>0</v>
          </cell>
        </row>
        <row r="65">
          <cell r="H65">
            <v>795000</v>
          </cell>
          <cell r="J65">
            <v>379500</v>
          </cell>
          <cell r="K65">
            <v>415500</v>
          </cell>
        </row>
        <row r="74">
          <cell r="H74">
            <v>525000</v>
          </cell>
          <cell r="J74">
            <v>0</v>
          </cell>
          <cell r="K74">
            <v>525000</v>
          </cell>
        </row>
        <row r="79">
          <cell r="H79">
            <v>8500000</v>
          </cell>
          <cell r="J79">
            <v>875000</v>
          </cell>
          <cell r="K79">
            <v>7625000</v>
          </cell>
        </row>
      </sheetData>
      <sheetData sheetId="37">
        <row r="8">
          <cell r="H8">
            <v>650000</v>
          </cell>
          <cell r="J8"/>
          <cell r="K8">
            <v>650000</v>
          </cell>
        </row>
        <row r="11">
          <cell r="H11">
            <v>0</v>
          </cell>
          <cell r="J11">
            <v>0</v>
          </cell>
          <cell r="K11">
            <v>0</v>
          </cell>
        </row>
      </sheetData>
      <sheetData sheetId="38">
        <row r="8">
          <cell r="H8">
            <v>6960000</v>
          </cell>
          <cell r="K8">
            <v>6960000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gastos"/>
      <sheetName val="Estado de gastos"/>
      <sheetName val="Gastos por artículos"/>
      <sheetName val="ActuacResumenProgramas"/>
      <sheetName val="Actuac422D"/>
      <sheetName val="422D"/>
      <sheetName val="Actuac541A"/>
      <sheetName val="541A"/>
      <sheetName val="Actuac321B"/>
      <sheetName val="321B "/>
      <sheetName val="A Deduc._detraer"/>
      <sheetName val="Sección_1"/>
      <sheetName val="Comparativa subprogramas"/>
      <sheetName val="Consejo Social"/>
      <sheetName val="Endeudamiento"/>
      <sheetName val="ResumenIngresos"/>
      <sheetName val="OrigenRecursos"/>
      <sheetName val="DetalleIngrCap3"/>
      <sheetName val="DetalleIngrCap4"/>
      <sheetName val="DetalleIngrCap5"/>
      <sheetName val="DetalleIngrCap7"/>
      <sheetName val="DetalleIngrCap8"/>
      <sheetName val="DetalleIngrCap9"/>
      <sheetName val="Graf_ingr."/>
      <sheetName val="CompIngr3años"/>
      <sheetName val="Graf.gastos"/>
      <sheetName val="CompGast3años"/>
      <sheetName val="Resumen Clas.func.prog."/>
      <sheetName val="DatosComparativos"/>
      <sheetName val="Cap1 analisis y cota"/>
      <sheetName val="Resumen Capítulo 1º"/>
      <sheetName val="Docente Funcionario"/>
      <sheetName val="Tramos"/>
      <sheetName val="Cargos Académicos"/>
      <sheetName val="Docente Contratado"/>
      <sheetName val="PAS FuncBásicas"/>
      <sheetName val="PAS FuncComplem "/>
      <sheetName val="Pas Laboral"/>
      <sheetName val="vestuario"/>
      <sheetName val="Seguridad Social"/>
      <sheetName val="Analisis GENERO Antiguedad"/>
      <sheetName val="Analisis GENERO diez años"/>
      <sheetName val="Analisis GENERO Cuerpos"/>
      <sheetName val="Residencia "/>
      <sheetName val="Trienios"/>
      <sheetName val="Trienios Nuevos Funcionarios"/>
      <sheetName val="Trienios Nuevos PAS Laboral"/>
      <sheetName val="Graf.Cred.distribuibles"/>
      <sheetName val="Gráfico1"/>
      <sheetName val="Resumen cred.distrib."/>
      <sheetName val="Sección_2"/>
      <sheetName val="Sección_2 UNIFICADA"/>
      <sheetName val="Sección_3"/>
      <sheetName val="Actividad Académica"/>
      <sheetName val="Mantenimiento"/>
      <sheetName val="Superficie Ponderada"/>
      <sheetName val="Master y otros"/>
      <sheetName val="Resumen Ceu y Mel"/>
      <sheetName val="Estado de gastos Ceuta "/>
      <sheetName val="Resumen Capítulo 1º  Ceuta "/>
      <sheetName val="Docente Funcionario Ceuta"/>
      <sheetName val="Tramos Ceuta"/>
      <sheetName val="Docente Contratado Ceuta"/>
      <sheetName val="PAS FuncBásicas Ceuta"/>
      <sheetName val="PAS FuncComplem  Ceuta"/>
      <sheetName val="Pas Laboral Ceuta"/>
      <sheetName val="Vestuario Ceuta"/>
      <sheetName val="Cargos Académicos Ceuta "/>
      <sheetName val="Trienios Ceuta "/>
      <sheetName val="Trienios Nuevos Func.Ceuta "/>
      <sheetName val="Trienios Nuevos Lab. Ceuta "/>
      <sheetName val="Residencia  Ceuta"/>
      <sheetName val="Seguridad Social Ceuta"/>
      <sheetName val="Resumen Capítulo 1º Melilla"/>
      <sheetName val="Docente Funcionario Melilla"/>
      <sheetName val="Tramos Melilla"/>
      <sheetName val="Docente Contratado Melilla"/>
      <sheetName val="PAS FuncBásicas Melilla"/>
      <sheetName val="PAS FuncComplem Melilla"/>
      <sheetName val="Pas Laboral Melilla"/>
      <sheetName val="Vestuario Melilla"/>
      <sheetName val="Cargos Académicos  Melilla"/>
      <sheetName val="Trienios Melilla"/>
      <sheetName val="Trienios Nuevos Func.Melilla"/>
      <sheetName val="Trienios Nuevos Lab.Melilla"/>
      <sheetName val="Residencia Melilla"/>
      <sheetName val="Seguridad Social Melill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D2" t="str">
            <v>Año 2017</v>
          </cell>
        </row>
        <row r="3">
          <cell r="A3" t="str">
            <v>CAP. 1º</v>
          </cell>
          <cell r="D3">
            <v>269404548.06010425</v>
          </cell>
        </row>
        <row r="4">
          <cell r="A4" t="str">
            <v>CAP. 2º</v>
          </cell>
          <cell r="D4">
            <v>42956988.545400001</v>
          </cell>
        </row>
        <row r="5">
          <cell r="A5" t="str">
            <v>CAP. 3º</v>
          </cell>
          <cell r="D5">
            <v>400000</v>
          </cell>
        </row>
        <row r="6">
          <cell r="A6" t="str">
            <v>CAP. 4º</v>
          </cell>
          <cell r="D6">
            <v>16518478.030000001</v>
          </cell>
        </row>
        <row r="7">
          <cell r="A7" t="str">
            <v>CAP. 6º</v>
          </cell>
          <cell r="D7">
            <v>57407843</v>
          </cell>
        </row>
        <row r="8">
          <cell r="A8" t="str">
            <v>CAP. 7º</v>
          </cell>
          <cell r="D8">
            <v>318213</v>
          </cell>
        </row>
        <row r="9">
          <cell r="A9" t="str">
            <v>CAP. 8º</v>
          </cell>
          <cell r="D9">
            <v>650000</v>
          </cell>
        </row>
        <row r="10">
          <cell r="A10" t="str">
            <v>CAP.9º</v>
          </cell>
          <cell r="D10">
            <v>3314121.56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Hoja4"/>
      <sheetName val="Hoja2"/>
      <sheetName val="RESUMEN POR FUNCIONAL Y ECONOMI"/>
      <sheetName val="Hoja5"/>
      <sheetName val="Global gastos"/>
      <sheetName val="Deducir Detraer"/>
      <sheetName val="Sección 1ª"/>
      <sheetName val="Gráfico gastos"/>
      <sheetName val="Gráfico gastos 3 años"/>
      <sheetName val="Detalle gastos"/>
      <sheetName val="Resumen Art"/>
      <sheetName val="Actua321B"/>
      <sheetName val="321B"/>
      <sheetName val="Actua422D"/>
      <sheetName val="Comparativa Subprograma"/>
      <sheetName val="422D"/>
      <sheetName val="Actua541A"/>
      <sheetName val="541A"/>
      <sheetName val="Actuaciones resumen programas"/>
      <sheetName val="Gráf créditos distribuibles"/>
      <sheetName val="Créd distribuibles"/>
      <sheetName val="Sección 2ª"/>
      <sheetName val="Sec 2ª unificada"/>
      <sheetName val="Sección 3ª"/>
      <sheetName val="Activ académica"/>
      <sheetName val="Mantenimiento"/>
      <sheetName val="Superficie ponderada"/>
      <sheetName val="Consejo Social Gastos"/>
      <sheetName val="Endeudamiento"/>
      <sheetName val="ResumenIngresos"/>
      <sheetName val="OrigenRecursos"/>
      <sheetName val="DetalleIngrCap3"/>
      <sheetName val="DetalleIngrCap4"/>
      <sheetName val="DetalleIngrCap5"/>
      <sheetName val="DetalleIngrCap7"/>
      <sheetName val="DetalleIngrCap8"/>
      <sheetName val="DetalleIngrCap9"/>
      <sheetName val="Graf_ingr."/>
      <sheetName val="CompIngr3años"/>
      <sheetName val="Resumen Clas.func.prog."/>
      <sheetName val="DatosComparativos"/>
      <sheetName val="Cap1 analisis y cota"/>
      <sheetName val="Resumen Capítulo 1º"/>
      <sheetName val="Docente Funcionario"/>
      <sheetName val="Tramos"/>
      <sheetName val="Docente Contratado"/>
      <sheetName val="Cargos Académicos"/>
      <sheetName val="PAS FuncBásicas"/>
      <sheetName val="PAS FuncComplem "/>
      <sheetName val="Pas Laboral"/>
      <sheetName val="vestuario"/>
      <sheetName val="Seguridad Social"/>
      <sheetName val="Analisis GENERO Antiguedad"/>
      <sheetName val="Analisis GENERO diez años"/>
      <sheetName val="Analisis GENERO Cuerpos"/>
      <sheetName val="Residencia "/>
      <sheetName val="Trienios"/>
      <sheetName val="Trienios Nuevos Funcionarios"/>
      <sheetName val="Trienios Nuevos PAS Laboral"/>
      <sheetName val="Master y otros"/>
      <sheetName val="Resumen Ceu y Mel"/>
      <sheetName val="Estado de gastos Ceuta "/>
      <sheetName val="Resumen Capítulo 1º  Ceuta "/>
      <sheetName val="Docente Funcionario Ceuta"/>
      <sheetName val="Tramos Ceuta"/>
      <sheetName val="Docente Contratado Ceuta"/>
      <sheetName val="PAS FuncBásicas Ceuta"/>
      <sheetName val="PAS FuncComplem  Ceuta"/>
      <sheetName val="Pas Laboral Ceuta"/>
      <sheetName val="Vestuario Ceuta"/>
      <sheetName val="Cargos Académicos Ceuta "/>
      <sheetName val="Trienios Ceuta "/>
      <sheetName val="Trienios Nuevos Func.Ceuta "/>
      <sheetName val="Trienios Nuevos Lab. Ceuta "/>
      <sheetName val="Residencia  Ceuta"/>
      <sheetName val="Seguridad Social Ceuta"/>
      <sheetName val="Estado de gastos Melilla"/>
      <sheetName val="Resumen Capítulo 1º Melilla"/>
      <sheetName val="Docente Funcionario Melilla"/>
      <sheetName val="Tramos Melilla"/>
      <sheetName val="Docente Contratado Melilla"/>
      <sheetName val="PAS FuncBásicas Melilla"/>
      <sheetName val="PAS FuncComplem Melilla"/>
      <sheetName val="Pas Laboral Melilla"/>
      <sheetName val="Vestuario Melilla"/>
      <sheetName val="Cargos Académicos  Melilla"/>
      <sheetName val="Trienios Melilla"/>
      <sheetName val="Trienios Nuevos Func.Melilla"/>
      <sheetName val="Trienios Nuevos Lab.Melilla"/>
      <sheetName val="Residencia Melilla"/>
      <sheetName val="Seguridad Social Melilla"/>
      <sheetName val="C SOCIAL 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Año 2019</v>
          </cell>
          <cell r="D2" t="str">
            <v>Año 2020</v>
          </cell>
        </row>
        <row r="3">
          <cell r="A3" t="str">
            <v>CAP. 1º</v>
          </cell>
          <cell r="C3">
            <v>298492474.12066334</v>
          </cell>
          <cell r="D3">
            <v>324243504.53830713</v>
          </cell>
        </row>
        <row r="4">
          <cell r="A4" t="str">
            <v>CAP. 2º</v>
          </cell>
          <cell r="C4">
            <v>47334443.080000006</v>
          </cell>
          <cell r="D4">
            <v>44631588.077522188</v>
          </cell>
        </row>
        <row r="5">
          <cell r="A5" t="str">
            <v>CAP. 3º</v>
          </cell>
          <cell r="C5">
            <v>900750.43540029495</v>
          </cell>
          <cell r="D5">
            <v>400750</v>
          </cell>
        </row>
        <row r="6">
          <cell r="A6" t="str">
            <v>CAP. 4º</v>
          </cell>
          <cell r="C6">
            <v>17323020.390000001</v>
          </cell>
          <cell r="D6">
            <v>17680952</v>
          </cell>
        </row>
        <row r="7">
          <cell r="A7" t="str">
            <v>CAP. 6º</v>
          </cell>
          <cell r="C7">
            <v>55737477.32</v>
          </cell>
          <cell r="D7">
            <v>84969041.659999996</v>
          </cell>
        </row>
        <row r="8">
          <cell r="A8" t="str">
            <v>CAP. 7º</v>
          </cell>
          <cell r="C8">
            <v>1989200.49</v>
          </cell>
          <cell r="D8">
            <v>5186000</v>
          </cell>
        </row>
        <row r="9">
          <cell r="A9" t="str">
            <v>CAP. 8º</v>
          </cell>
          <cell r="C9">
            <v>649999.69999999995</v>
          </cell>
          <cell r="D9">
            <v>650000</v>
          </cell>
        </row>
        <row r="10">
          <cell r="A10" t="str">
            <v>CAP.9º</v>
          </cell>
          <cell r="C10">
            <v>1827787.11</v>
          </cell>
          <cell r="D10">
            <v>2600000</v>
          </cell>
        </row>
        <row r="14">
          <cell r="G14" t="str">
            <v>CAP. 1º</v>
          </cell>
          <cell r="H14">
            <v>0.67499847102366739</v>
          </cell>
        </row>
        <row r="15">
          <cell r="G15" t="str">
            <v>CAP. 2º</v>
          </cell>
          <cell r="H15">
            <v>9.2912435530767612E-2</v>
          </cell>
        </row>
        <row r="16">
          <cell r="G16" t="str">
            <v>CAP. 3º</v>
          </cell>
          <cell r="H16">
            <v>8.3426694282715019E-4</v>
          </cell>
        </row>
        <row r="17">
          <cell r="G17" t="str">
            <v>CAP. 4º</v>
          </cell>
          <cell r="H17">
            <v>3.680757023409504E-2</v>
          </cell>
        </row>
        <row r="18">
          <cell r="G18" t="str">
            <v>CAP. 6º</v>
          </cell>
          <cell r="H18">
            <v>0.17688549682903482</v>
          </cell>
        </row>
        <row r="19">
          <cell r="G19" t="str">
            <v>CAP. 7º</v>
          </cell>
          <cell r="H19">
            <v>1.0796028360577919E-2</v>
          </cell>
        </row>
        <row r="20">
          <cell r="G20" t="str">
            <v>CAP. 8º</v>
          </cell>
          <cell r="H20">
            <v>1.3531466321588213E-3</v>
          </cell>
        </row>
        <row r="21">
          <cell r="G21" t="str">
            <v>CAP. 9º</v>
          </cell>
          <cell r="H21">
            <v>5.4125865286352853E-3</v>
          </cell>
        </row>
      </sheetData>
      <sheetData sheetId="10">
        <row r="2">
          <cell r="C2" t="str">
            <v>Año 2018</v>
          </cell>
          <cell r="D2" t="str">
            <v>Año 2019</v>
          </cell>
          <cell r="E2" t="str">
            <v>Año 2020</v>
          </cell>
        </row>
        <row r="3">
          <cell r="A3" t="str">
            <v>CAP. 1º</v>
          </cell>
          <cell r="C3">
            <v>279917912.11993599</v>
          </cell>
          <cell r="D3">
            <v>298492474.12066334</v>
          </cell>
          <cell r="E3">
            <v>324243504.53830713</v>
          </cell>
        </row>
        <row r="4">
          <cell r="A4" t="str">
            <v>CAP. 2º</v>
          </cell>
          <cell r="C4">
            <v>46901391.190000005</v>
          </cell>
          <cell r="D4">
            <v>47334443.080000006</v>
          </cell>
          <cell r="E4">
            <v>44631588.077522188</v>
          </cell>
        </row>
        <row r="5">
          <cell r="A5" t="str">
            <v>CAP. 3º</v>
          </cell>
          <cell r="C5">
            <v>900000</v>
          </cell>
          <cell r="D5">
            <v>900750.43540029495</v>
          </cell>
          <cell r="E5">
            <v>400750</v>
          </cell>
        </row>
        <row r="6">
          <cell r="A6" t="str">
            <v>CAP. 4º</v>
          </cell>
          <cell r="C6">
            <v>11684980.050000001</v>
          </cell>
          <cell r="D6">
            <v>17323020.390000001</v>
          </cell>
          <cell r="E6">
            <v>17680952</v>
          </cell>
        </row>
        <row r="7">
          <cell r="A7" t="str">
            <v>CAP. 6º</v>
          </cell>
          <cell r="C7">
            <v>61779463.465314016</v>
          </cell>
          <cell r="D7">
            <v>55737477.32</v>
          </cell>
          <cell r="E7">
            <v>84969041.659999996</v>
          </cell>
        </row>
        <row r="8">
          <cell r="A8" t="str">
            <v>CAP. 7º</v>
          </cell>
          <cell r="C8">
            <v>149713</v>
          </cell>
          <cell r="D8">
            <v>1989200.49</v>
          </cell>
          <cell r="E8">
            <v>5186000</v>
          </cell>
        </row>
        <row r="9">
          <cell r="A9" t="str">
            <v>CAP. 8º</v>
          </cell>
          <cell r="C9">
            <v>649999.69999999995</v>
          </cell>
          <cell r="D9">
            <v>649999.69999999995</v>
          </cell>
          <cell r="E9">
            <v>650000</v>
          </cell>
        </row>
        <row r="10">
          <cell r="C10">
            <v>3314121.56</v>
          </cell>
          <cell r="D10">
            <v>1827787.11</v>
          </cell>
          <cell r="E10">
            <v>2600000</v>
          </cell>
        </row>
      </sheetData>
      <sheetData sheetId="11">
        <row r="21">
          <cell r="E21">
            <v>324243504.53830713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gastos"/>
      <sheetName val="Estado de gastos"/>
      <sheetName val="Gastos por artículos"/>
      <sheetName val="ActuacResumenProgramas"/>
      <sheetName val="Actuac422D"/>
      <sheetName val="422D"/>
      <sheetName val="Actuac541A"/>
      <sheetName val="541A"/>
      <sheetName val="Actuac321B"/>
      <sheetName val="321B "/>
      <sheetName val="A Deduc._detraer"/>
      <sheetName val="Sección_1"/>
      <sheetName val="Comparativa subprogramas"/>
      <sheetName val="Consejo Social"/>
      <sheetName val="Endeudamiento"/>
      <sheetName val="ResumenIngresos"/>
      <sheetName val="OrigenRecursos"/>
      <sheetName val="DetalleIngrCap3"/>
      <sheetName val="DetalleIngrCap4"/>
      <sheetName val="DetalleIngrCap5"/>
      <sheetName val="DetalleIngrCap7"/>
      <sheetName val="DetalleIngrCap8"/>
      <sheetName val="DetalleIngrCap9"/>
      <sheetName val="Graf_ingr."/>
      <sheetName val="CompIngr3años"/>
      <sheetName val="Graf.gastos"/>
      <sheetName val="CompGast3años"/>
      <sheetName val="Resumen Clas.func.prog."/>
      <sheetName val="DatosComparativos"/>
      <sheetName val="Cap1 analisis y cota"/>
      <sheetName val="Resumen Capítulo 1º"/>
      <sheetName val="Docente Funcionario"/>
      <sheetName val="Tramos"/>
      <sheetName val="Cargos Académicos"/>
      <sheetName val="Docente Contratado"/>
      <sheetName val="PAS FuncBásicas"/>
      <sheetName val="PAS FuncComplem "/>
      <sheetName val="Pas Laboral"/>
      <sheetName val="vestuario"/>
      <sheetName val="Seguridad Social"/>
      <sheetName val="Analisis GENERO Antiguedad"/>
      <sheetName val="Analisis GENERO diez años"/>
      <sheetName val="Analisis GENERO Cuerpos"/>
      <sheetName val="Residencia "/>
      <sheetName val="Trienios"/>
      <sheetName val="Trienios Nuevos Funcionarios"/>
      <sheetName val="Trienios Nuevos PAS Laboral"/>
      <sheetName val="Graf.Cred.distribuibles"/>
      <sheetName val="Gráfico1"/>
      <sheetName val="Resumen cred.distrib."/>
      <sheetName val="Sección_2"/>
      <sheetName val="Sección_2 UNIFICADA"/>
      <sheetName val="Sección_3"/>
      <sheetName val="Actividad Académica"/>
      <sheetName val="Mantenimiento"/>
      <sheetName val="Superficie Ponderada"/>
      <sheetName val="Master y otros"/>
      <sheetName val="Resumen Ceu y Mel"/>
      <sheetName val="Estado de gastos Ceuta "/>
      <sheetName val="Resumen Capítulo 1º  Ceuta "/>
      <sheetName val="Docente Funcionario Ceuta"/>
      <sheetName val="Tramos Ceuta"/>
      <sheetName val="Docente Contratado Ceuta"/>
      <sheetName val="PAS FuncBásicas Ceuta"/>
      <sheetName val="PAS FuncComplem  Ceuta"/>
      <sheetName val="Pas Laboral Ceuta"/>
      <sheetName val="Vestuario Ceuta"/>
      <sheetName val="Cargos Académicos Ceuta "/>
      <sheetName val="Trienios Ceuta "/>
      <sheetName val="Trienios Nuevos Func.Ceuta "/>
      <sheetName val="Trienios Nuevos Lab. Ceuta "/>
      <sheetName val="Residencia  Ceuta"/>
      <sheetName val="Seguridad Social Ceuta"/>
      <sheetName val="Resumen Capítulo 1º Melilla"/>
      <sheetName val="Docente Funcionario Melilla"/>
      <sheetName val="Tramos Melilla"/>
      <sheetName val="Docente Contratado Melilla"/>
      <sheetName val="PAS FuncBásicas Melilla"/>
      <sheetName val="PAS FuncComplem Melilla"/>
      <sheetName val="Pas Laboral Melilla"/>
      <sheetName val="Vestuario Melilla"/>
      <sheetName val="Cargos Académicos  Melilla"/>
      <sheetName val="Trienios Melilla"/>
      <sheetName val="Trienios Nuevos Func.Melilla"/>
      <sheetName val="Trienios Nuevos Lab.Melilla"/>
      <sheetName val="Residencia Melilla"/>
      <sheetName val="Seguridad Social Melill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D2" t="str">
            <v>Año 2017</v>
          </cell>
        </row>
        <row r="3">
          <cell r="A3" t="str">
            <v>CAP. 1º</v>
          </cell>
        </row>
        <row r="4">
          <cell r="A4" t="str">
            <v>CAP. 2º</v>
          </cell>
        </row>
        <row r="5">
          <cell r="A5" t="str">
            <v>CAP. 3º</v>
          </cell>
        </row>
        <row r="6">
          <cell r="A6" t="str">
            <v>CAP. 4º</v>
          </cell>
        </row>
        <row r="7">
          <cell r="A7" t="str">
            <v>CAP. 6º</v>
          </cell>
        </row>
        <row r="8">
          <cell r="A8" t="str">
            <v>CAP. 7º</v>
          </cell>
        </row>
        <row r="9">
          <cell r="A9" t="str">
            <v>CAP. 8º</v>
          </cell>
        </row>
        <row r="10">
          <cell r="A10" t="str">
            <v>CAP.9º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Hoja4"/>
      <sheetName val="Hoja2"/>
      <sheetName val="RESUMEN POR FUNCIONAL Y ECONOMI"/>
      <sheetName val="Hoja5"/>
      <sheetName val="Global gastos"/>
      <sheetName val="Deducir Detraer"/>
      <sheetName val="Sección 1ª"/>
      <sheetName val="Gráfico gastos"/>
      <sheetName val="Gráfico gastos 3 años"/>
      <sheetName val="Detalle gastos"/>
      <sheetName val="Resumen Art"/>
      <sheetName val="DETALLE CONVENIOS- SUBVENCIONES"/>
      <sheetName val="Actua321B"/>
      <sheetName val="321B"/>
      <sheetName val="Actua422D"/>
      <sheetName val="Comparativa Subprograma"/>
      <sheetName val="422D"/>
      <sheetName val="Actua541A"/>
      <sheetName val="541A"/>
      <sheetName val="Actuaciones resumen programas"/>
      <sheetName val="Gráf créditos distribuibles"/>
      <sheetName val="Créd distribuibles"/>
      <sheetName val="Sección 2ª"/>
      <sheetName val="Sec 2ª unificada"/>
      <sheetName val="Sección 3ª"/>
      <sheetName val="Activ académica"/>
      <sheetName val="Mantenimiento"/>
      <sheetName val="Superficie ponderada"/>
      <sheetName val="Consejo Social Gastos"/>
      <sheetName val="Endeudamiento"/>
      <sheetName val="ResumenIngresos"/>
      <sheetName val="OrigenRecursos"/>
      <sheetName val="DetalleIngrCap3"/>
      <sheetName val="DetalleIngrCap4"/>
      <sheetName val="DetalleIngrCap5"/>
      <sheetName val="DetalleIngrCap7"/>
      <sheetName val="DetalleIngrCap8"/>
      <sheetName val="DetalleIngrCap9"/>
      <sheetName val="Graf_ingr."/>
      <sheetName val="CompIngr3años"/>
      <sheetName val="Resumen Clas.func.prog."/>
      <sheetName val="DatosComparativos"/>
      <sheetName val="Cap1 analisis y cota"/>
      <sheetName val="Resumen Capítulo 1º"/>
      <sheetName val="Docente Funcionario"/>
      <sheetName val="Tramos"/>
      <sheetName val="Docente Contratado"/>
      <sheetName val="Cargos Académicos"/>
      <sheetName val="PAS FuncBásicas"/>
      <sheetName val="PAS FuncComplem "/>
      <sheetName val="Pas Laboral"/>
      <sheetName val="vestuario"/>
      <sheetName val="Seguridad Social"/>
      <sheetName val="Analisis GENERO Antiguedad"/>
      <sheetName val="Analisis GENERO diez años"/>
      <sheetName val="Analisis GENERO Cuerpos"/>
      <sheetName val="Residencia "/>
      <sheetName val="Trienios"/>
      <sheetName val="Trienios Nuevos Funcionarios"/>
      <sheetName val="Trienios Nuevos PAS Laboral"/>
      <sheetName val="Master y otros"/>
      <sheetName val="Resumen Ceu y Mel"/>
      <sheetName val="Estado de gastos Ceuta "/>
      <sheetName val="Resumen Capítulo 1º  Ceuta "/>
      <sheetName val="Docente Funcionario Ceuta"/>
      <sheetName val="Tramos Ceuta"/>
      <sheetName val="Docente Contratado Ceuta"/>
      <sheetName val="PAS FuncBásicas Ceuta"/>
      <sheetName val="PAS FuncComplem  Ceuta"/>
      <sheetName val="Pas Laboral Ceuta"/>
      <sheetName val="Vestuario Ceuta"/>
      <sheetName val="Cargos Académicos Ceuta "/>
      <sheetName val="Trienios Ceuta "/>
      <sheetName val="Trienios Nuevos Func.Ceuta "/>
      <sheetName val="Trienios Nuevos Lab. Ceuta "/>
      <sheetName val="Residencia  Ceuta"/>
      <sheetName val="Seguridad Social Ceuta"/>
      <sheetName val="Estado de gastos Melilla"/>
      <sheetName val="Resumen Capítulo 1º Melilla"/>
      <sheetName val="Docente Funcionario Melilla"/>
      <sheetName val="Tramos Melilla"/>
      <sheetName val="Docente Contratado Melilla"/>
      <sheetName val="PAS FuncBásicas Melilla"/>
      <sheetName val="PAS FuncComplem Melilla"/>
      <sheetName val="Pas Laboral Melilla"/>
      <sheetName val="Vestuario Melilla"/>
      <sheetName val="Cargos Académicos  Melilla"/>
      <sheetName val="Trienios Melilla"/>
      <sheetName val="Trienios Nuevos Func.Melilla"/>
      <sheetName val="Trienios Nuevos Lab.Melilla"/>
      <sheetName val="Residencia Melilla"/>
      <sheetName val="Seguridad Social Melilla"/>
      <sheetName val="C SOCIAL 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4">
          <cell r="C94">
            <v>15000</v>
          </cell>
        </row>
        <row r="95">
          <cell r="C95">
            <v>9000</v>
          </cell>
        </row>
      </sheetData>
      <sheetData sheetId="9"/>
      <sheetData sheetId="10"/>
      <sheetData sheetId="11">
        <row r="109">
          <cell r="C109">
            <v>0</v>
          </cell>
          <cell r="D109">
            <v>0</v>
          </cell>
        </row>
        <row r="112">
          <cell r="B112">
            <v>0</v>
          </cell>
          <cell r="C1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D17">
            <v>127873.50754928087</v>
          </cell>
        </row>
        <row r="18">
          <cell r="D18">
            <v>175134.86214358933</v>
          </cell>
        </row>
        <row r="21">
          <cell r="D21">
            <v>173192.66491193409</v>
          </cell>
        </row>
        <row r="46">
          <cell r="D46">
            <v>6794.1605874056868</v>
          </cell>
        </row>
      </sheetData>
      <sheetData sheetId="25"/>
      <sheetData sheetId="26">
        <row r="18">
          <cell r="H18">
            <v>43950</v>
          </cell>
        </row>
        <row r="19">
          <cell r="H19">
            <v>25208</v>
          </cell>
        </row>
        <row r="22">
          <cell r="H22">
            <v>19486</v>
          </cell>
        </row>
        <row r="30">
          <cell r="H30">
            <v>15742</v>
          </cell>
        </row>
        <row r="31">
          <cell r="H31">
            <v>22511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6">
          <cell r="B6">
            <v>1358951.4817586439</v>
          </cell>
        </row>
        <row r="10">
          <cell r="B10">
            <v>0</v>
          </cell>
        </row>
        <row r="12">
          <cell r="B12">
            <v>3325326.5433921372</v>
          </cell>
        </row>
        <row r="15">
          <cell r="B15">
            <v>665711.43583773775</v>
          </cell>
        </row>
        <row r="18">
          <cell r="B18">
            <v>635828.1845405749</v>
          </cell>
        </row>
        <row r="22">
          <cell r="B22">
            <v>71087.538878699997</v>
          </cell>
        </row>
        <row r="24">
          <cell r="B24">
            <v>1056246.6398268752</v>
          </cell>
        </row>
        <row r="27">
          <cell r="B27">
            <v>259079.45505187506</v>
          </cell>
        </row>
        <row r="29">
          <cell r="C29">
            <v>67814.961314625005</v>
          </cell>
        </row>
      </sheetData>
      <sheetData sheetId="66"/>
      <sheetData sheetId="67"/>
      <sheetData sheetId="68"/>
      <sheetData sheetId="69"/>
      <sheetData sheetId="70"/>
      <sheetData sheetId="71"/>
      <sheetData sheetId="72">
        <row r="45">
          <cell r="J45">
            <v>10194.690999999997</v>
          </cell>
        </row>
      </sheetData>
      <sheetData sheetId="73"/>
      <sheetData sheetId="74"/>
      <sheetData sheetId="75"/>
      <sheetData sheetId="76"/>
      <sheetData sheetId="77"/>
      <sheetData sheetId="78">
        <row r="16">
          <cell r="D16">
            <v>1055460.19901272</v>
          </cell>
        </row>
      </sheetData>
      <sheetData sheetId="79"/>
      <sheetData sheetId="80">
        <row r="6">
          <cell r="B6">
            <v>1831715.7152733048</v>
          </cell>
        </row>
        <row r="10">
          <cell r="B10">
            <v>0</v>
          </cell>
        </row>
        <row r="12">
          <cell r="B12">
            <v>5735044.9282320375</v>
          </cell>
        </row>
        <row r="15">
          <cell r="B15">
            <v>1196281.3337393189</v>
          </cell>
        </row>
        <row r="18">
          <cell r="B18">
            <v>644753.50829699996</v>
          </cell>
        </row>
        <row r="22">
          <cell r="B22">
            <v>61267.916096999994</v>
          </cell>
        </row>
        <row r="24">
          <cell r="B24">
            <v>1050089.4109231099</v>
          </cell>
        </row>
        <row r="27">
          <cell r="B27">
            <v>258019.09105610996</v>
          </cell>
        </row>
        <row r="29">
          <cell r="C29">
            <v>111411.72104999999</v>
          </cell>
        </row>
      </sheetData>
      <sheetData sheetId="81"/>
      <sheetData sheetId="82"/>
      <sheetData sheetId="83"/>
      <sheetData sheetId="84"/>
      <sheetData sheetId="85"/>
      <sheetData sheetId="86"/>
      <sheetData sheetId="87">
        <row r="43">
          <cell r="J43">
            <v>10194.649999999998</v>
          </cell>
        </row>
      </sheetData>
      <sheetData sheetId="88"/>
      <sheetData sheetId="89"/>
      <sheetData sheetId="90"/>
      <sheetData sheetId="91"/>
      <sheetData sheetId="92"/>
      <sheetData sheetId="93">
        <row r="20">
          <cell r="D20">
            <v>1702428.9415139419</v>
          </cell>
        </row>
      </sheetData>
      <sheetData sheetId="94"/>
    </sheetDataSet>
  </externalBook>
</externalLink>
</file>

<file path=xl/tables/table1.xml><?xml version="1.0" encoding="utf-8"?>
<table xmlns="http://schemas.openxmlformats.org/spreadsheetml/2006/main" id="1" name="Tabla1" displayName="Tabla1" ref="A4:D49" totalsRowShown="0" headerRowDxfId="5" tableBorderDxfId="4">
  <tableColumns count="4">
    <tableColumn id="1" name="ORGÁNICA" dataDxfId="3"/>
    <tableColumn id="2" name="CENTRO" dataDxfId="2"/>
    <tableColumn id="3" name="2019" dataDxfId="1"/>
    <tableColumn id="4" name="2020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8"/>
  <sheetViews>
    <sheetView topLeftCell="A13" workbookViewId="0">
      <selection activeCell="J52" sqref="J52"/>
    </sheetView>
  </sheetViews>
  <sheetFormatPr baseColWidth="10" defaultRowHeight="15" x14ac:dyDescent="0.25"/>
  <cols>
    <col min="1" max="1" width="5.28515625" customWidth="1"/>
    <col min="2" max="2" width="5.42578125" customWidth="1"/>
    <col min="3" max="3" width="41.42578125" customWidth="1"/>
    <col min="4" max="5" width="15.7109375" customWidth="1"/>
    <col min="6" max="6" width="17.28515625" customWidth="1"/>
    <col min="7" max="7" width="16.140625" customWidth="1"/>
    <col min="8" max="9" width="17.85546875" style="2" customWidth="1"/>
  </cols>
  <sheetData>
    <row r="1" spans="1:9" ht="33" customHeight="1" x14ac:dyDescent="0.35">
      <c r="A1" s="1604" t="s">
        <v>716</v>
      </c>
      <c r="B1" s="1605"/>
      <c r="C1" s="1605"/>
      <c r="D1" s="1605"/>
      <c r="E1" s="1605"/>
      <c r="F1" s="1605"/>
      <c r="G1" s="1606"/>
    </row>
    <row r="2" spans="1:9" ht="16.5" customHeight="1" x14ac:dyDescent="0.25">
      <c r="A2" s="369"/>
      <c r="B2" s="150"/>
      <c r="C2" s="1607" t="s">
        <v>717</v>
      </c>
      <c r="D2" s="1607"/>
      <c r="E2" s="1607"/>
      <c r="F2" s="1607"/>
      <c r="G2" s="368"/>
    </row>
    <row r="3" spans="1:9" ht="18" x14ac:dyDescent="0.25">
      <c r="A3" s="1608" t="s">
        <v>718</v>
      </c>
      <c r="B3" s="1609"/>
      <c r="C3" s="1609"/>
      <c r="D3" s="1609"/>
      <c r="E3" s="1609"/>
      <c r="F3" s="1609"/>
      <c r="G3" s="1610"/>
    </row>
    <row r="4" spans="1:9" ht="15.75" thickBot="1" x14ac:dyDescent="0.3">
      <c r="A4" s="556"/>
      <c r="B4" s="495"/>
      <c r="C4" s="495"/>
      <c r="D4" s="495"/>
      <c r="E4" s="495"/>
      <c r="F4" s="495"/>
      <c r="G4" s="557"/>
    </row>
    <row r="5" spans="1:9" s="248" customFormat="1" ht="16.5" customHeight="1" x14ac:dyDescent="0.25">
      <c r="A5" s="1611" t="s">
        <v>719</v>
      </c>
      <c r="B5" s="1612"/>
      <c r="C5" s="1612"/>
      <c r="D5" s="1612" t="s">
        <v>720</v>
      </c>
      <c r="E5" s="1613"/>
      <c r="F5" s="1614" t="s">
        <v>721</v>
      </c>
      <c r="G5" s="1615"/>
      <c r="H5" s="697">
        <v>2019</v>
      </c>
      <c r="I5" s="1602" t="s">
        <v>722</v>
      </c>
    </row>
    <row r="6" spans="1:9" s="706" customFormat="1" ht="26.25" thickBot="1" x14ac:dyDescent="0.25">
      <c r="A6" s="698" t="s">
        <v>723</v>
      </c>
      <c r="B6" s="699" t="s">
        <v>724</v>
      </c>
      <c r="C6" s="700" t="s">
        <v>725</v>
      </c>
      <c r="D6" s="699" t="s">
        <v>726</v>
      </c>
      <c r="E6" s="701" t="s">
        <v>727</v>
      </c>
      <c r="F6" s="702" t="s">
        <v>728</v>
      </c>
      <c r="G6" s="703" t="s">
        <v>729</v>
      </c>
      <c r="H6" s="704"/>
      <c r="I6" s="1603"/>
    </row>
    <row r="7" spans="1:9" s="503" customFormat="1" ht="12.75" x14ac:dyDescent="0.2">
      <c r="A7" s="707">
        <v>3</v>
      </c>
      <c r="B7" s="1601" t="s">
        <v>730</v>
      </c>
      <c r="C7" s="1601"/>
      <c r="D7" s="708"/>
      <c r="E7" s="709">
        <f>SUM(D8:D13)</f>
        <v>57130734.080000006</v>
      </c>
      <c r="F7" s="710">
        <f>SUM(F8:F13)</f>
        <v>49160694.080000006</v>
      </c>
      <c r="G7" s="711">
        <f>SUM(G8:G13)</f>
        <v>7970040</v>
      </c>
      <c r="H7" s="712">
        <v>56703168.980000004</v>
      </c>
      <c r="I7" s="712">
        <f>E7-H7</f>
        <v>427565.10000000149</v>
      </c>
    </row>
    <row r="8" spans="1:9" s="503" customFormat="1" x14ac:dyDescent="0.25">
      <c r="A8" s="713"/>
      <c r="B8" s="714">
        <v>30</v>
      </c>
      <c r="C8" s="366" t="s">
        <v>731</v>
      </c>
      <c r="D8" s="365">
        <f>[1]DetalleIngrCap3!H8</f>
        <v>2500000</v>
      </c>
      <c r="E8" s="715"/>
      <c r="F8" s="716">
        <f>[1]DetalleIngrCap3!K8</f>
        <v>2500000</v>
      </c>
      <c r="G8" s="717">
        <f>[1]DetalleIngrCap3!L8</f>
        <v>0</v>
      </c>
      <c r="H8" s="602">
        <v>2300000</v>
      </c>
      <c r="I8" s="602"/>
    </row>
    <row r="9" spans="1:9" s="298" customFormat="1" x14ac:dyDescent="0.25">
      <c r="A9" s="719"/>
      <c r="B9" s="714">
        <v>31</v>
      </c>
      <c r="C9" s="366" t="s">
        <v>732</v>
      </c>
      <c r="D9" s="365">
        <f>[1]DetalleIngrCap3!H11</f>
        <v>43599934.080000006</v>
      </c>
      <c r="E9" s="668"/>
      <c r="F9" s="716">
        <f>[1]DetalleIngrCap3!K11</f>
        <v>43599934.080000006</v>
      </c>
      <c r="G9" s="668">
        <f>[1]DetalleIngrCap3!L11</f>
        <v>0</v>
      </c>
      <c r="H9" s="602">
        <v>43331146.980000004</v>
      </c>
      <c r="I9" s="602"/>
    </row>
    <row r="10" spans="1:9" x14ac:dyDescent="0.25">
      <c r="A10" s="719"/>
      <c r="B10" s="714">
        <v>32</v>
      </c>
      <c r="C10" s="366" t="s">
        <v>733</v>
      </c>
      <c r="D10" s="365">
        <f>[1]DetalleIngrCap3!H22</f>
        <v>8529800</v>
      </c>
      <c r="E10" s="668"/>
      <c r="F10" s="716">
        <f>[1]DetalleIngrCap3!K22</f>
        <v>1110760</v>
      </c>
      <c r="G10" s="720">
        <f>[1]DetalleIngrCap3!L22</f>
        <v>7419040</v>
      </c>
      <c r="H10" s="602">
        <v>8931022</v>
      </c>
      <c r="I10" s="602"/>
    </row>
    <row r="11" spans="1:9" x14ac:dyDescent="0.25">
      <c r="A11" s="719"/>
      <c r="B11" s="714">
        <v>33</v>
      </c>
      <c r="C11" s="366" t="s">
        <v>734</v>
      </c>
      <c r="D11" s="365">
        <f>[1]DetalleIngrCap3!H49</f>
        <v>151000</v>
      </c>
      <c r="E11" s="668"/>
      <c r="F11" s="716">
        <f>[1]DetalleIngrCap3!K49</f>
        <v>0</v>
      </c>
      <c r="G11" s="720">
        <f>[1]DetalleIngrCap3!L49</f>
        <v>151000</v>
      </c>
      <c r="H11" s="602">
        <v>151000</v>
      </c>
      <c r="I11" s="602"/>
    </row>
    <row r="12" spans="1:9" x14ac:dyDescent="0.25">
      <c r="A12" s="719"/>
      <c r="B12" s="714">
        <v>38</v>
      </c>
      <c r="C12" s="88" t="s">
        <v>735</v>
      </c>
      <c r="D12" s="365">
        <f>[1]DetalleIngrCap3!H54</f>
        <v>2050000</v>
      </c>
      <c r="E12" s="668"/>
      <c r="F12" s="716">
        <f>[1]DetalleIngrCap3!K54</f>
        <v>1950000</v>
      </c>
      <c r="G12" s="720">
        <f>[1]DetalleIngrCap3!L54</f>
        <v>100000</v>
      </c>
      <c r="H12" s="602">
        <v>1790000</v>
      </c>
      <c r="I12" s="602"/>
    </row>
    <row r="13" spans="1:9" x14ac:dyDescent="0.25">
      <c r="A13" s="719"/>
      <c r="B13" s="714">
        <v>39</v>
      </c>
      <c r="C13" s="366" t="s">
        <v>7</v>
      </c>
      <c r="D13" s="365">
        <f>[1]DetalleIngrCap3!H60</f>
        <v>300000</v>
      </c>
      <c r="E13" s="668"/>
      <c r="F13" s="716">
        <f>[1]DetalleIngrCap3!K60</f>
        <v>0</v>
      </c>
      <c r="G13" s="720">
        <f>[1]DetalleIngrCap3!L60</f>
        <v>300000</v>
      </c>
      <c r="H13" s="602">
        <v>200000</v>
      </c>
      <c r="I13" s="602"/>
    </row>
    <row r="14" spans="1:9" x14ac:dyDescent="0.25">
      <c r="A14" s="721">
        <v>4</v>
      </c>
      <c r="B14" s="722" t="s">
        <v>736</v>
      </c>
      <c r="C14" s="722"/>
      <c r="D14" s="723"/>
      <c r="E14" s="724">
        <f>SUM(D15:D23)</f>
        <v>199718854.18000001</v>
      </c>
      <c r="F14" s="710">
        <f>SUM(F15:F23)</f>
        <v>180862425.35999998</v>
      </c>
      <c r="G14" s="711">
        <f>SUM(G15:G23)</f>
        <v>18856428.82</v>
      </c>
      <c r="H14" s="712">
        <v>186416557.0756</v>
      </c>
      <c r="I14" s="712">
        <f>E14-H14</f>
        <v>13302297.104400009</v>
      </c>
    </row>
    <row r="15" spans="1:9" x14ac:dyDescent="0.25">
      <c r="A15" s="719"/>
      <c r="B15" s="714">
        <v>40</v>
      </c>
      <c r="C15" s="366" t="s">
        <v>737</v>
      </c>
      <c r="D15" s="365">
        <f>[1]DetalleIngrCap4!H10</f>
        <v>14764000</v>
      </c>
      <c r="E15" s="668"/>
      <c r="F15" s="716">
        <f>[1]DetalleIngrCap4!J10</f>
        <v>8592000</v>
      </c>
      <c r="G15" s="720">
        <f>[1]DetalleIngrCap4!K10</f>
        <v>6172000</v>
      </c>
      <c r="H15" s="718">
        <v>14088850</v>
      </c>
      <c r="I15" s="718"/>
    </row>
    <row r="16" spans="1:9" x14ac:dyDescent="0.25">
      <c r="A16" s="719"/>
      <c r="B16" s="87">
        <v>41</v>
      </c>
      <c r="C16" s="88" t="s">
        <v>738</v>
      </c>
      <c r="D16" s="96">
        <f>[1]DetalleIngrCap4!H17</f>
        <v>0</v>
      </c>
      <c r="E16" s="668"/>
      <c r="F16" s="716">
        <f>[1]DetalleIngrCap4!J17</f>
        <v>0</v>
      </c>
      <c r="G16" s="720">
        <f>[1]DetalleIngrCap4!K17</f>
        <v>0</v>
      </c>
      <c r="H16" s="718">
        <v>773500</v>
      </c>
      <c r="I16" s="718"/>
    </row>
    <row r="17" spans="1:9" x14ac:dyDescent="0.25">
      <c r="A17" s="719"/>
      <c r="B17" s="714">
        <v>42</v>
      </c>
      <c r="C17" s="366" t="s">
        <v>739</v>
      </c>
      <c r="D17" s="96">
        <f>[1]DetalleIngrCap4!H23</f>
        <v>1600000</v>
      </c>
      <c r="E17" s="725"/>
      <c r="F17" s="716">
        <f>[1]DetalleIngrCap4!J23</f>
        <v>1600000</v>
      </c>
      <c r="G17" s="720">
        <f>[1]DetalleIngrCap4!K23</f>
        <v>0</v>
      </c>
      <c r="H17" s="718">
        <v>1600000</v>
      </c>
      <c r="I17" s="718"/>
    </row>
    <row r="18" spans="1:9" x14ac:dyDescent="0.25">
      <c r="A18" s="719"/>
      <c r="B18" s="714">
        <v>44</v>
      </c>
      <c r="C18" s="88" t="s">
        <v>740</v>
      </c>
      <c r="D18" s="96">
        <f>[1]DetalleIngrCap4!H26</f>
        <v>30000</v>
      </c>
      <c r="E18" s="725"/>
      <c r="F18" s="716">
        <v>0</v>
      </c>
      <c r="G18" s="720">
        <f>[1]DetalleIngrCap4!K26</f>
        <v>30000</v>
      </c>
      <c r="H18" s="718">
        <v>30000</v>
      </c>
      <c r="I18" s="718"/>
    </row>
    <row r="19" spans="1:9" x14ac:dyDescent="0.25">
      <c r="A19" s="719"/>
      <c r="B19" s="714">
        <v>45</v>
      </c>
      <c r="C19" s="366" t="s">
        <v>741</v>
      </c>
      <c r="D19" s="365">
        <f>[1]DetalleIngrCap4!H29</f>
        <v>175850271.16</v>
      </c>
      <c r="E19" s="668"/>
      <c r="F19" s="716">
        <f>[1]DetalleIngrCap4!J29</f>
        <v>169842141.16</v>
      </c>
      <c r="G19" s="720">
        <f>[1]DetalleIngrCap4!K29</f>
        <v>6008130</v>
      </c>
      <c r="H19" s="718">
        <v>162623789.70559999</v>
      </c>
      <c r="I19" s="718"/>
    </row>
    <row r="20" spans="1:9" x14ac:dyDescent="0.25">
      <c r="A20" s="719"/>
      <c r="B20" s="714">
        <v>46</v>
      </c>
      <c r="C20" s="366" t="s">
        <v>742</v>
      </c>
      <c r="D20" s="365">
        <f>[1]DetalleIngrCap4!H48</f>
        <v>29172</v>
      </c>
      <c r="E20" s="668"/>
      <c r="F20" s="716">
        <f>[1]DetalleIngrCap4!J48</f>
        <v>0</v>
      </c>
      <c r="G20" s="720">
        <f>[1]DetalleIngrCap4!K48</f>
        <v>29172</v>
      </c>
      <c r="H20" s="718">
        <v>44972</v>
      </c>
      <c r="I20" s="718"/>
    </row>
    <row r="21" spans="1:9" x14ac:dyDescent="0.25">
      <c r="A21" s="719"/>
      <c r="B21" s="714">
        <v>47</v>
      </c>
      <c r="C21" s="366" t="s">
        <v>743</v>
      </c>
      <c r="D21" s="365">
        <f>[1]DetalleIngrCap4!H55</f>
        <v>1481142</v>
      </c>
      <c r="E21" s="668"/>
      <c r="F21" s="716">
        <f>[1]DetalleIngrCap4!J55</f>
        <v>828284.2</v>
      </c>
      <c r="G21" s="720">
        <f>[1]DetalleIngrCap4!K55</f>
        <v>652857.80000000005</v>
      </c>
      <c r="H21" s="718">
        <v>1464630</v>
      </c>
      <c r="I21" s="718"/>
    </row>
    <row r="22" spans="1:9" x14ac:dyDescent="0.25">
      <c r="A22" s="719"/>
      <c r="B22" s="714">
        <v>48</v>
      </c>
      <c r="C22" s="366" t="s">
        <v>744</v>
      </c>
      <c r="D22" s="365">
        <f>[1]DetalleIngrCap4!H67</f>
        <v>154000</v>
      </c>
      <c r="E22" s="668"/>
      <c r="F22" s="716">
        <f>[1]DetalleIngrCap4!J67</f>
        <v>0</v>
      </c>
      <c r="G22" s="720">
        <f>[1]DetalleIngrCap4!K67</f>
        <v>154000</v>
      </c>
      <c r="H22" s="718">
        <v>262000</v>
      </c>
      <c r="I22" s="718"/>
    </row>
    <row r="23" spans="1:9" x14ac:dyDescent="0.25">
      <c r="A23" s="719"/>
      <c r="B23" s="714">
        <v>49</v>
      </c>
      <c r="C23" s="366" t="s">
        <v>745</v>
      </c>
      <c r="D23" s="365">
        <f>[1]DetalleIngrCap4!H74</f>
        <v>5810269.0199999996</v>
      </c>
      <c r="E23" s="668"/>
      <c r="F23" s="716">
        <f>[1]DetalleIngrCap4!J74</f>
        <v>0</v>
      </c>
      <c r="G23" s="720">
        <f>[1]DetalleIngrCap4!K74</f>
        <v>5810269.0199999996</v>
      </c>
      <c r="H23" s="718">
        <v>5528815.3700000001</v>
      </c>
      <c r="I23" s="718"/>
    </row>
    <row r="24" spans="1:9" x14ac:dyDescent="0.25">
      <c r="A24" s="721">
        <v>5</v>
      </c>
      <c r="B24" s="722" t="s">
        <v>746</v>
      </c>
      <c r="C24" s="722"/>
      <c r="D24" s="723"/>
      <c r="E24" s="724">
        <f>SUM(D25:D28)</f>
        <v>1539200</v>
      </c>
      <c r="F24" s="710">
        <f>SUM(F25:F28)</f>
        <v>542700</v>
      </c>
      <c r="G24" s="711">
        <f>SUM(G25:G28)</f>
        <v>996500</v>
      </c>
      <c r="H24" s="712">
        <v>1597000</v>
      </c>
      <c r="I24" s="712">
        <f>E24-H24</f>
        <v>-57800</v>
      </c>
    </row>
    <row r="25" spans="1:9" x14ac:dyDescent="0.25">
      <c r="A25" s="719"/>
      <c r="B25" s="714">
        <v>52</v>
      </c>
      <c r="C25" s="366" t="s">
        <v>747</v>
      </c>
      <c r="D25" s="365">
        <f>[1]DetalleIngrCap5!H12</f>
        <v>45700</v>
      </c>
      <c r="E25" s="668"/>
      <c r="F25" s="716">
        <f>[1]DetalleIngrCap5!J12</f>
        <v>45700</v>
      </c>
      <c r="G25" s="720">
        <f>[1]DetalleIngrCap5!K12</f>
        <v>0</v>
      </c>
      <c r="H25" s="718">
        <v>54000</v>
      </c>
      <c r="I25" s="718"/>
    </row>
    <row r="26" spans="1:9" x14ac:dyDescent="0.25">
      <c r="A26" s="719"/>
      <c r="B26" s="714">
        <v>54</v>
      </c>
      <c r="C26" s="366" t="s">
        <v>748</v>
      </c>
      <c r="D26" s="365">
        <f>[1]DetalleIngrCap5!H16</f>
        <v>755000</v>
      </c>
      <c r="E26" s="668"/>
      <c r="F26" s="716">
        <f>[1]DetalleIngrCap5!J16</f>
        <v>297000</v>
      </c>
      <c r="G26" s="720">
        <f>[1]DetalleIngrCap5!K16</f>
        <v>458000</v>
      </c>
      <c r="H26" s="718">
        <v>750000</v>
      </c>
      <c r="I26" s="718"/>
    </row>
    <row r="27" spans="1:9" x14ac:dyDescent="0.25">
      <c r="A27" s="719"/>
      <c r="B27" s="714">
        <v>55</v>
      </c>
      <c r="C27" s="366" t="s">
        <v>749</v>
      </c>
      <c r="D27" s="365">
        <f>[1]DetalleIngrCap5!H23</f>
        <v>723500</v>
      </c>
      <c r="E27" s="668"/>
      <c r="F27" s="716">
        <f>[1]DetalleIngrCap5!J23</f>
        <v>200000</v>
      </c>
      <c r="G27" s="720">
        <f>[1]DetalleIngrCap5!K23</f>
        <v>523500</v>
      </c>
      <c r="H27" s="718">
        <v>773000</v>
      </c>
      <c r="I27" s="718"/>
    </row>
    <row r="28" spans="1:9" x14ac:dyDescent="0.25">
      <c r="A28" s="719"/>
      <c r="B28" s="714">
        <v>59</v>
      </c>
      <c r="C28" s="366" t="s">
        <v>750</v>
      </c>
      <c r="D28" s="365">
        <f>[1]DetalleIngrCap5!H29</f>
        <v>15000</v>
      </c>
      <c r="E28" s="668"/>
      <c r="F28" s="716">
        <f>[1]DetalleIngrCap5!J29</f>
        <v>0</v>
      </c>
      <c r="G28" s="720">
        <f>[1]DetalleIngrCap5!K29</f>
        <v>15000</v>
      </c>
      <c r="H28" s="718">
        <v>20000</v>
      </c>
      <c r="I28" s="718"/>
    </row>
    <row r="29" spans="1:9" x14ac:dyDescent="0.25">
      <c r="A29" s="721">
        <v>7</v>
      </c>
      <c r="B29" s="722" t="s">
        <v>751</v>
      </c>
      <c r="C29" s="722"/>
      <c r="D29" s="723"/>
      <c r="E29" s="724">
        <f>SUM(D30:D37)</f>
        <v>214363047.99000001</v>
      </c>
      <c r="F29" s="710">
        <f>SUM(F30:F37)</f>
        <v>151566442.99000001</v>
      </c>
      <c r="G29" s="711">
        <f>SUM(G30:G37)</f>
        <v>62796605</v>
      </c>
      <c r="H29" s="712">
        <v>171928426.54359999</v>
      </c>
      <c r="I29" s="712">
        <f>E29-H29</f>
        <v>42434621.446400017</v>
      </c>
    </row>
    <row r="30" spans="1:9" x14ac:dyDescent="0.25">
      <c r="A30" s="719"/>
      <c r="B30" s="714">
        <v>70</v>
      </c>
      <c r="C30" s="366" t="s">
        <v>737</v>
      </c>
      <c r="D30" s="365">
        <f>[1]DetalleIngrCap7!H8</f>
        <v>32301244.149999999</v>
      </c>
      <c r="E30" s="668"/>
      <c r="F30" s="716">
        <f>[1]DetalleIngrCap7!J8</f>
        <v>10812578.15</v>
      </c>
      <c r="G30" s="720">
        <f>[1]DetalleIngrCap7!K8</f>
        <v>21488666</v>
      </c>
      <c r="H30" s="718">
        <v>21059578.149999999</v>
      </c>
      <c r="I30" s="718"/>
    </row>
    <row r="31" spans="1:9" x14ac:dyDescent="0.25">
      <c r="A31" s="719"/>
      <c r="B31" s="714">
        <v>71</v>
      </c>
      <c r="C31" s="366" t="s">
        <v>738</v>
      </c>
      <c r="D31" s="365">
        <f>[1]DetalleIngrCap7!H17</f>
        <v>370000</v>
      </c>
      <c r="E31" s="668"/>
      <c r="F31" s="716">
        <f>[1]DetalleIngrCap7!J17</f>
        <v>0</v>
      </c>
      <c r="G31" s="720">
        <f>[1]DetalleIngrCap7!K17</f>
        <v>370000</v>
      </c>
      <c r="H31" s="718">
        <v>400000</v>
      </c>
      <c r="I31" s="718"/>
    </row>
    <row r="32" spans="1:9" x14ac:dyDescent="0.25">
      <c r="A32" s="719"/>
      <c r="B32" s="714">
        <v>74</v>
      </c>
      <c r="C32" s="366" t="s">
        <v>740</v>
      </c>
      <c r="D32" s="365">
        <f>[1]DetalleIngrCap7!H30</f>
        <v>41000</v>
      </c>
      <c r="E32" s="668"/>
      <c r="F32" s="716">
        <f>[1]DetalleIngrCap7!J30</f>
        <v>0</v>
      </c>
      <c r="G32" s="720">
        <f>[1]DetalleIngrCap7!K30</f>
        <v>41000</v>
      </c>
      <c r="H32" s="718">
        <v>30000</v>
      </c>
      <c r="I32" s="718"/>
    </row>
    <row r="33" spans="1:9" x14ac:dyDescent="0.25">
      <c r="A33" s="719"/>
      <c r="B33" s="714">
        <v>75</v>
      </c>
      <c r="C33" s="366" t="s">
        <v>741</v>
      </c>
      <c r="D33" s="365">
        <f>[1]DetalleIngrCap7!H37</f>
        <v>171830803.84</v>
      </c>
      <c r="E33" s="668"/>
      <c r="F33" s="716">
        <f>[1]DetalleIngrCap7!J37</f>
        <v>139499364.84</v>
      </c>
      <c r="G33" s="720">
        <f>[1]DetalleIngrCap7!K37</f>
        <v>32331439</v>
      </c>
      <c r="H33" s="718">
        <v>143803848.39359999</v>
      </c>
      <c r="I33" s="718"/>
    </row>
    <row r="34" spans="1:9" x14ac:dyDescent="0.25">
      <c r="A34" s="719"/>
      <c r="B34" s="714">
        <v>76</v>
      </c>
      <c r="C34" s="366" t="s">
        <v>742</v>
      </c>
      <c r="D34" s="365">
        <f>[1]DetalleIngrCap7!H59</f>
        <v>0</v>
      </c>
      <c r="E34" s="668"/>
      <c r="F34" s="716">
        <f>[1]DetalleIngrCap7!J59</f>
        <v>0</v>
      </c>
      <c r="G34" s="720">
        <f>[1]DetalleIngrCap7!K59</f>
        <v>0</v>
      </c>
      <c r="H34" s="718">
        <v>0</v>
      </c>
      <c r="I34" s="718"/>
    </row>
    <row r="35" spans="1:9" x14ac:dyDescent="0.25">
      <c r="A35" s="719"/>
      <c r="B35" s="714">
        <v>77</v>
      </c>
      <c r="C35" s="366" t="s">
        <v>743</v>
      </c>
      <c r="D35" s="365">
        <f>[1]DetalleIngrCap7!H65</f>
        <v>795000</v>
      </c>
      <c r="E35" s="668"/>
      <c r="F35" s="716">
        <f>[1]DetalleIngrCap7!J65</f>
        <v>379500</v>
      </c>
      <c r="G35" s="720">
        <f>[1]DetalleIngrCap7!K65</f>
        <v>415500</v>
      </c>
      <c r="H35" s="718">
        <v>710000</v>
      </c>
      <c r="I35" s="718"/>
    </row>
    <row r="36" spans="1:9" x14ac:dyDescent="0.25">
      <c r="A36" s="719"/>
      <c r="B36" s="714">
        <v>78</v>
      </c>
      <c r="C36" s="366" t="s">
        <v>752</v>
      </c>
      <c r="D36" s="365">
        <f>[1]DetalleIngrCap7!H74</f>
        <v>525000</v>
      </c>
      <c r="E36" s="668"/>
      <c r="F36" s="716">
        <f>[1]DetalleIngrCap7!J74</f>
        <v>0</v>
      </c>
      <c r="G36" s="720">
        <f>[1]DetalleIngrCap7!K74</f>
        <v>525000</v>
      </c>
      <c r="H36" s="718">
        <v>625000</v>
      </c>
      <c r="I36" s="718"/>
    </row>
    <row r="37" spans="1:9" x14ac:dyDescent="0.25">
      <c r="A37" s="719"/>
      <c r="B37" s="714">
        <v>79</v>
      </c>
      <c r="C37" s="366" t="s">
        <v>745</v>
      </c>
      <c r="D37" s="365">
        <f>[1]DetalleIngrCap7!H79</f>
        <v>8500000</v>
      </c>
      <c r="E37" s="668"/>
      <c r="F37" s="716">
        <f>[1]DetalleIngrCap7!J79</f>
        <v>875000</v>
      </c>
      <c r="G37" s="720">
        <f>[1]DetalleIngrCap7!K79</f>
        <v>7625000</v>
      </c>
      <c r="H37" s="718">
        <v>5300000</v>
      </c>
      <c r="I37" s="718"/>
    </row>
    <row r="38" spans="1:9" x14ac:dyDescent="0.25">
      <c r="A38" s="721">
        <v>8</v>
      </c>
      <c r="B38" s="722" t="s">
        <v>753</v>
      </c>
      <c r="C38" s="722"/>
      <c r="D38" s="723"/>
      <c r="E38" s="724">
        <f>SUM(D39:D40)</f>
        <v>650000</v>
      </c>
      <c r="F38" s="710">
        <f>SUM(F39:F40)</f>
        <v>0</v>
      </c>
      <c r="G38" s="711">
        <f>SUM(G39:G40)</f>
        <v>650000</v>
      </c>
      <c r="H38" s="712">
        <v>650000</v>
      </c>
      <c r="I38" s="712">
        <f>E38-H38</f>
        <v>0</v>
      </c>
    </row>
    <row r="39" spans="1:9" x14ac:dyDescent="0.25">
      <c r="A39" s="719"/>
      <c r="B39" s="87">
        <v>82</v>
      </c>
      <c r="C39" s="366" t="s">
        <v>754</v>
      </c>
      <c r="D39" s="365">
        <f>[1]DetalleIngrCap8!H8</f>
        <v>650000</v>
      </c>
      <c r="E39" s="668"/>
      <c r="F39" s="716">
        <f>[1]DetalleIngrCap8!J8</f>
        <v>0</v>
      </c>
      <c r="G39" s="720">
        <f>[1]DetalleIngrCap8!K8</f>
        <v>650000</v>
      </c>
      <c r="H39" s="718">
        <v>650000</v>
      </c>
      <c r="I39" s="718"/>
    </row>
    <row r="40" spans="1:9" x14ac:dyDescent="0.25">
      <c r="A40" s="719"/>
      <c r="B40" s="87">
        <v>87</v>
      </c>
      <c r="C40" s="88" t="s">
        <v>755</v>
      </c>
      <c r="D40" s="365">
        <f>[1]DetalleIngrCap8!H11</f>
        <v>0</v>
      </c>
      <c r="E40" s="668"/>
      <c r="F40" s="716">
        <f>[1]DetalleIngrCap8!J11</f>
        <v>0</v>
      </c>
      <c r="G40" s="720">
        <f>[1]DetalleIngrCap8!K11</f>
        <v>0</v>
      </c>
      <c r="H40" s="718">
        <v>0</v>
      </c>
      <c r="I40" s="718"/>
    </row>
    <row r="41" spans="1:9" x14ac:dyDescent="0.25">
      <c r="A41" s="721">
        <v>9</v>
      </c>
      <c r="B41" s="722" t="s">
        <v>756</v>
      </c>
      <c r="C41" s="722"/>
      <c r="D41" s="723"/>
      <c r="E41" s="724">
        <f>SUM(D42:D43)</f>
        <v>6960000</v>
      </c>
      <c r="F41" s="726">
        <f>F42</f>
        <v>0</v>
      </c>
      <c r="G41" s="711">
        <f>G42</f>
        <v>6960000</v>
      </c>
      <c r="H41" s="712">
        <v>6960000</v>
      </c>
      <c r="I41" s="712">
        <f>E41-H41</f>
        <v>0</v>
      </c>
    </row>
    <row r="42" spans="1:9" ht="15.75" thickBot="1" x14ac:dyDescent="0.3">
      <c r="A42" s="719"/>
      <c r="B42" s="87">
        <v>92</v>
      </c>
      <c r="C42" s="366" t="s">
        <v>754</v>
      </c>
      <c r="D42" s="365">
        <f>[1]DetalleIngrCap9!H8</f>
        <v>6960000</v>
      </c>
      <c r="E42" s="668"/>
      <c r="F42" s="716">
        <v>0</v>
      </c>
      <c r="G42" s="720">
        <f>[1]DetalleIngrCap9!K8</f>
        <v>6960000</v>
      </c>
      <c r="H42" s="718">
        <v>6960000</v>
      </c>
      <c r="I42" s="718"/>
    </row>
    <row r="43" spans="1:9" s="734" customFormat="1" ht="16.5" thickBot="1" x14ac:dyDescent="0.3">
      <c r="A43" s="727"/>
      <c r="B43" s="728"/>
      <c r="C43" s="728" t="s">
        <v>757</v>
      </c>
      <c r="D43" s="729"/>
      <c r="E43" s="730">
        <f>SUM(E7:E28)</f>
        <v>258388788.26000002</v>
      </c>
      <c r="F43" s="731">
        <f>F24+F14+F7</f>
        <v>230565819.44</v>
      </c>
      <c r="G43" s="732">
        <f>G24+G14+G7</f>
        <v>27822968.82</v>
      </c>
      <c r="H43" s="733">
        <v>244716726.05559999</v>
      </c>
      <c r="I43" s="733">
        <f>E43-H43</f>
        <v>13672062.204400033</v>
      </c>
    </row>
    <row r="44" spans="1:9" s="734" customFormat="1" ht="16.5" thickBot="1" x14ac:dyDescent="0.3">
      <c r="A44" s="735"/>
      <c r="B44" s="736"/>
      <c r="C44" s="736" t="s">
        <v>758</v>
      </c>
      <c r="D44" s="737"/>
      <c r="E44" s="738">
        <f>SUM(E29:E41)</f>
        <v>221973047.99000001</v>
      </c>
      <c r="F44" s="731">
        <f>F38+F29+F41</f>
        <v>151566442.99000001</v>
      </c>
      <c r="G44" s="732">
        <f>G38+G29+G41</f>
        <v>70406605</v>
      </c>
      <c r="H44" s="733">
        <v>179538426.54359999</v>
      </c>
      <c r="I44" s="733">
        <f>E44-H44</f>
        <v>42434621.446400017</v>
      </c>
    </row>
    <row r="45" spans="1:9" s="746" customFormat="1" ht="4.5" customHeight="1" thickBot="1" x14ac:dyDescent="0.3">
      <c r="A45" s="739"/>
      <c r="B45" s="740"/>
      <c r="C45" s="740"/>
      <c r="D45" s="741"/>
      <c r="E45" s="742"/>
      <c r="F45" s="743"/>
      <c r="G45" s="744"/>
      <c r="H45" s="745"/>
      <c r="I45" s="745"/>
    </row>
    <row r="46" spans="1:9" s="734" customFormat="1" ht="16.5" thickBot="1" x14ac:dyDescent="0.3">
      <c r="A46" s="747"/>
      <c r="B46" s="748"/>
      <c r="C46" s="748" t="s">
        <v>759</v>
      </c>
      <c r="D46" s="749"/>
      <c r="E46" s="750">
        <f>+E7+E14+E24+E29</f>
        <v>472751836.25</v>
      </c>
      <c r="F46" s="731">
        <f>F29+F24+F14+F7</f>
        <v>382132262.43000001</v>
      </c>
      <c r="G46" s="732">
        <f>G29+G24+G14+G7</f>
        <v>90619573.819999993</v>
      </c>
      <c r="H46" s="751">
        <v>416645152.59920001</v>
      </c>
      <c r="I46" s="751">
        <f>E46-H46</f>
        <v>56106683.65079999</v>
      </c>
    </row>
    <row r="47" spans="1:9" s="734" customFormat="1" ht="16.5" thickBot="1" x14ac:dyDescent="0.3">
      <c r="A47" s="747"/>
      <c r="B47" s="748"/>
      <c r="C47" s="748" t="s">
        <v>760</v>
      </c>
      <c r="D47" s="749"/>
      <c r="E47" s="750">
        <f>+E38+E41</f>
        <v>7610000</v>
      </c>
      <c r="F47" s="731">
        <f>F38+F41</f>
        <v>0</v>
      </c>
      <c r="G47" s="732">
        <f>G38+G41</f>
        <v>7610000</v>
      </c>
      <c r="H47" s="751">
        <v>7610000</v>
      </c>
      <c r="I47" s="751">
        <f>E47-H47</f>
        <v>0</v>
      </c>
    </row>
    <row r="48" spans="1:9" s="746" customFormat="1" ht="4.5" customHeight="1" thickBot="1" x14ac:dyDescent="0.3">
      <c r="A48" s="739"/>
      <c r="B48" s="740"/>
      <c r="C48" s="740"/>
      <c r="D48" s="741"/>
      <c r="E48" s="742"/>
      <c r="F48" s="743"/>
      <c r="G48" s="744"/>
      <c r="H48" s="745"/>
      <c r="I48" s="745"/>
    </row>
    <row r="49" spans="1:9" s="757" customFormat="1" ht="16.5" thickBot="1" x14ac:dyDescent="0.3">
      <c r="A49" s="752"/>
      <c r="B49" s="753"/>
      <c r="C49" s="753" t="s">
        <v>761</v>
      </c>
      <c r="D49" s="754"/>
      <c r="E49" s="755">
        <f>+E43+E44</f>
        <v>480361836.25</v>
      </c>
      <c r="F49" s="756">
        <f>+F43+F44</f>
        <v>382132262.43000001</v>
      </c>
      <c r="G49" s="755">
        <f>+G43+G44</f>
        <v>98229573.819999993</v>
      </c>
      <c r="H49" s="751">
        <v>424255152.59920001</v>
      </c>
      <c r="I49" s="751">
        <f>E49-H49</f>
        <v>56106683.65079999</v>
      </c>
    </row>
    <row r="50" spans="1:9" s="734" customFormat="1" ht="15.75" x14ac:dyDescent="0.25">
      <c r="E50" s="362"/>
      <c r="H50" s="746"/>
      <c r="I50" s="758">
        <f>I49/H49</f>
        <v>0.13224750084250547</v>
      </c>
    </row>
    <row r="51" spans="1:9" s="734" customFormat="1" ht="15.75" x14ac:dyDescent="0.25">
      <c r="C51" s="248"/>
      <c r="D51" s="248"/>
      <c r="E51" s="629"/>
      <c r="H51" s="746"/>
      <c r="I51" s="746"/>
    </row>
    <row r="52" spans="1:9" x14ac:dyDescent="0.25">
      <c r="C52" s="298"/>
      <c r="D52" s="759"/>
      <c r="E52" s="760"/>
    </row>
    <row r="53" spans="1:9" x14ac:dyDescent="0.25">
      <c r="C53" s="298"/>
      <c r="D53" s="761"/>
      <c r="E53" s="761"/>
    </row>
    <row r="54" spans="1:9" x14ac:dyDescent="0.25">
      <c r="C54" s="298"/>
      <c r="D54" s="761"/>
      <c r="E54" s="761"/>
    </row>
    <row r="55" spans="1:9" x14ac:dyDescent="0.25">
      <c r="C55" s="298"/>
      <c r="D55" s="761"/>
      <c r="E55" s="761"/>
    </row>
    <row r="56" spans="1:9" x14ac:dyDescent="0.25">
      <c r="C56" s="298"/>
      <c r="D56" s="761"/>
      <c r="E56" s="761"/>
    </row>
    <row r="57" spans="1:9" x14ac:dyDescent="0.25">
      <c r="A57" s="150"/>
      <c r="B57" s="150"/>
      <c r="C57" s="366"/>
      <c r="D57" s="762"/>
      <c r="E57" s="762"/>
    </row>
    <row r="58" spans="1:9" x14ac:dyDescent="0.25">
      <c r="A58" s="150"/>
      <c r="B58" s="150"/>
      <c r="C58" s="366"/>
      <c r="D58" s="762"/>
      <c r="E58" s="762"/>
    </row>
    <row r="59" spans="1:9" x14ac:dyDescent="0.25">
      <c r="A59" s="150"/>
      <c r="B59" s="150"/>
      <c r="C59" s="366"/>
      <c r="D59" s="762"/>
      <c r="E59" s="762"/>
    </row>
    <row r="60" spans="1:9" x14ac:dyDescent="0.25">
      <c r="A60" s="150"/>
      <c r="B60" s="150"/>
      <c r="C60" s="366"/>
      <c r="D60" s="762"/>
      <c r="E60" s="762"/>
    </row>
    <row r="61" spans="1:9" x14ac:dyDescent="0.25">
      <c r="A61" s="150"/>
      <c r="B61" s="150"/>
      <c r="C61" s="366"/>
      <c r="D61" s="762"/>
      <c r="E61" s="762"/>
    </row>
    <row r="62" spans="1:9" x14ac:dyDescent="0.25">
      <c r="A62" s="150"/>
      <c r="B62" s="150"/>
      <c r="C62" s="366"/>
      <c r="D62" s="762"/>
      <c r="E62" s="762"/>
    </row>
    <row r="63" spans="1:9" x14ac:dyDescent="0.25">
      <c r="A63" s="150"/>
      <c r="B63" s="150"/>
      <c r="C63" s="366"/>
      <c r="D63" s="762"/>
      <c r="E63" s="762"/>
    </row>
    <row r="64" spans="1:9" x14ac:dyDescent="0.25">
      <c r="C64" s="298"/>
      <c r="D64" s="761"/>
      <c r="E64" s="761"/>
    </row>
    <row r="65" spans="3:5" x14ac:dyDescent="0.25">
      <c r="C65" s="298"/>
      <c r="D65" s="761"/>
      <c r="E65" s="761"/>
    </row>
    <row r="66" spans="3:5" x14ac:dyDescent="0.25">
      <c r="C66" s="298"/>
      <c r="D66" s="761"/>
      <c r="E66" s="761"/>
    </row>
    <row r="67" spans="3:5" x14ac:dyDescent="0.25">
      <c r="D67" s="761"/>
      <c r="E67" s="761"/>
    </row>
    <row r="68" spans="3:5" x14ac:dyDescent="0.25">
      <c r="D68" s="761"/>
      <c r="E68" s="761"/>
    </row>
    <row r="69" spans="3:5" x14ac:dyDescent="0.25">
      <c r="D69" s="761"/>
      <c r="E69" s="761"/>
    </row>
    <row r="70" spans="3:5" x14ac:dyDescent="0.25">
      <c r="D70" s="761"/>
      <c r="E70" s="761"/>
    </row>
    <row r="71" spans="3:5" x14ac:dyDescent="0.25">
      <c r="D71" s="761"/>
      <c r="E71" s="761"/>
    </row>
    <row r="72" spans="3:5" x14ac:dyDescent="0.25">
      <c r="D72" s="761"/>
      <c r="E72" s="761"/>
    </row>
    <row r="73" spans="3:5" x14ac:dyDescent="0.25">
      <c r="D73" s="761"/>
      <c r="E73" s="761"/>
    </row>
    <row r="74" spans="3:5" x14ac:dyDescent="0.25">
      <c r="D74" s="761"/>
      <c r="E74" s="761"/>
    </row>
    <row r="75" spans="3:5" x14ac:dyDescent="0.25">
      <c r="D75" s="761"/>
      <c r="E75" s="761"/>
    </row>
    <row r="76" spans="3:5" x14ac:dyDescent="0.25">
      <c r="D76" s="761"/>
      <c r="E76" s="761"/>
    </row>
    <row r="77" spans="3:5" x14ac:dyDescent="0.25">
      <c r="D77" s="761"/>
      <c r="E77" s="761"/>
    </row>
    <row r="78" spans="3:5" x14ac:dyDescent="0.25">
      <c r="D78" s="761"/>
      <c r="E78" s="761"/>
    </row>
    <row r="79" spans="3:5" x14ac:dyDescent="0.25">
      <c r="D79" s="761"/>
      <c r="E79" s="761"/>
    </row>
    <row r="80" spans="3:5" x14ac:dyDescent="0.25">
      <c r="D80" s="761"/>
      <c r="E80" s="761"/>
    </row>
    <row r="81" spans="4:9" x14ac:dyDescent="0.25">
      <c r="D81" s="761"/>
      <c r="E81" s="761"/>
      <c r="H81"/>
      <c r="I81"/>
    </row>
    <row r="82" spans="4:9" x14ac:dyDescent="0.25">
      <c r="D82" s="761"/>
      <c r="E82" s="761"/>
      <c r="H82"/>
      <c r="I82"/>
    </row>
    <row r="83" spans="4:9" x14ac:dyDescent="0.25">
      <c r="D83" s="761"/>
      <c r="E83" s="761"/>
      <c r="H83"/>
      <c r="I83"/>
    </row>
    <row r="84" spans="4:9" x14ac:dyDescent="0.25">
      <c r="D84" s="761"/>
      <c r="E84" s="761"/>
      <c r="H84"/>
      <c r="I84"/>
    </row>
    <row r="85" spans="4:9" x14ac:dyDescent="0.25">
      <c r="D85" s="761"/>
      <c r="E85" s="761"/>
      <c r="H85"/>
      <c r="I85"/>
    </row>
    <row r="86" spans="4:9" x14ac:dyDescent="0.25">
      <c r="D86" s="761"/>
      <c r="E86" s="761"/>
      <c r="H86"/>
      <c r="I86"/>
    </row>
    <row r="87" spans="4:9" x14ac:dyDescent="0.25">
      <c r="D87" s="761"/>
      <c r="E87" s="761"/>
      <c r="H87"/>
      <c r="I87"/>
    </row>
    <row r="88" spans="4:9" x14ac:dyDescent="0.25">
      <c r="D88" s="761"/>
      <c r="E88" s="761"/>
      <c r="H88"/>
      <c r="I88"/>
    </row>
    <row r="89" spans="4:9" x14ac:dyDescent="0.25">
      <c r="D89" s="761"/>
      <c r="E89" s="761"/>
      <c r="H89"/>
      <c r="I89"/>
    </row>
    <row r="90" spans="4:9" x14ac:dyDescent="0.25">
      <c r="D90" s="761"/>
      <c r="E90" s="761"/>
      <c r="H90"/>
      <c r="I90"/>
    </row>
    <row r="91" spans="4:9" x14ac:dyDescent="0.25">
      <c r="D91" s="761"/>
      <c r="E91" s="761"/>
      <c r="H91"/>
      <c r="I91"/>
    </row>
    <row r="92" spans="4:9" x14ac:dyDescent="0.25">
      <c r="D92" s="761"/>
      <c r="E92" s="761"/>
      <c r="H92"/>
      <c r="I92"/>
    </row>
    <row r="93" spans="4:9" x14ac:dyDescent="0.25">
      <c r="D93" s="761"/>
      <c r="E93" s="761"/>
      <c r="H93"/>
      <c r="I93"/>
    </row>
    <row r="94" spans="4:9" x14ac:dyDescent="0.25">
      <c r="D94" s="761"/>
      <c r="E94" s="761"/>
      <c r="H94"/>
      <c r="I94"/>
    </row>
    <row r="95" spans="4:9" x14ac:dyDescent="0.25">
      <c r="D95" s="761"/>
      <c r="E95" s="761"/>
      <c r="H95"/>
      <c r="I95"/>
    </row>
    <row r="96" spans="4:9" x14ac:dyDescent="0.25">
      <c r="D96" s="761"/>
      <c r="E96" s="761"/>
      <c r="H96"/>
      <c r="I96"/>
    </row>
    <row r="97" spans="4:9" x14ac:dyDescent="0.25">
      <c r="D97" s="761"/>
      <c r="E97" s="761"/>
      <c r="H97"/>
      <c r="I97"/>
    </row>
    <row r="98" spans="4:9" x14ac:dyDescent="0.25">
      <c r="D98" s="761"/>
      <c r="E98" s="761"/>
      <c r="H98"/>
      <c r="I98"/>
    </row>
    <row r="99" spans="4:9" x14ac:dyDescent="0.25">
      <c r="D99" s="761"/>
      <c r="E99" s="761"/>
      <c r="H99"/>
      <c r="I99"/>
    </row>
    <row r="100" spans="4:9" x14ac:dyDescent="0.25">
      <c r="D100" s="761"/>
      <c r="E100" s="761"/>
      <c r="H100"/>
      <c r="I100"/>
    </row>
    <row r="101" spans="4:9" x14ac:dyDescent="0.25">
      <c r="D101" s="761"/>
      <c r="E101" s="761"/>
      <c r="H101"/>
      <c r="I101"/>
    </row>
    <row r="102" spans="4:9" x14ac:dyDescent="0.25">
      <c r="D102" s="761"/>
      <c r="E102" s="761"/>
      <c r="H102"/>
      <c r="I102"/>
    </row>
    <row r="103" spans="4:9" x14ac:dyDescent="0.25">
      <c r="D103" s="761"/>
      <c r="E103" s="761"/>
      <c r="H103"/>
      <c r="I103"/>
    </row>
    <row r="104" spans="4:9" x14ac:dyDescent="0.25">
      <c r="D104" s="761"/>
      <c r="E104" s="761"/>
      <c r="H104"/>
      <c r="I104"/>
    </row>
    <row r="105" spans="4:9" x14ac:dyDescent="0.25">
      <c r="D105" s="761"/>
      <c r="E105" s="761"/>
      <c r="H105"/>
      <c r="I105"/>
    </row>
    <row r="106" spans="4:9" x14ac:dyDescent="0.25">
      <c r="D106" s="761"/>
      <c r="E106" s="761"/>
      <c r="H106"/>
      <c r="I106"/>
    </row>
    <row r="107" spans="4:9" x14ac:dyDescent="0.25">
      <c r="D107" s="761"/>
      <c r="E107" s="761"/>
      <c r="H107"/>
      <c r="I107"/>
    </row>
    <row r="108" spans="4:9" x14ac:dyDescent="0.25">
      <c r="D108" s="761"/>
      <c r="E108" s="761"/>
      <c r="H108"/>
      <c r="I108"/>
    </row>
    <row r="109" spans="4:9" x14ac:dyDescent="0.25">
      <c r="D109" s="761"/>
      <c r="E109" s="761"/>
      <c r="H109"/>
      <c r="I109"/>
    </row>
    <row r="110" spans="4:9" x14ac:dyDescent="0.25">
      <c r="D110" s="761"/>
      <c r="E110" s="761"/>
      <c r="H110"/>
      <c r="I110"/>
    </row>
    <row r="111" spans="4:9" x14ac:dyDescent="0.25">
      <c r="D111" s="761"/>
      <c r="E111" s="761"/>
      <c r="H111"/>
      <c r="I111"/>
    </row>
    <row r="112" spans="4:9" x14ac:dyDescent="0.25">
      <c r="D112" s="761"/>
      <c r="E112" s="761"/>
      <c r="H112"/>
      <c r="I112"/>
    </row>
    <row r="113" spans="4:9" x14ac:dyDescent="0.25">
      <c r="D113" s="761"/>
      <c r="E113" s="761"/>
      <c r="H113"/>
      <c r="I113"/>
    </row>
    <row r="114" spans="4:9" x14ac:dyDescent="0.25">
      <c r="D114" s="761"/>
      <c r="E114" s="761"/>
      <c r="H114"/>
      <c r="I114"/>
    </row>
    <row r="115" spans="4:9" x14ac:dyDescent="0.25">
      <c r="D115" s="761"/>
      <c r="E115" s="761"/>
      <c r="H115"/>
      <c r="I115"/>
    </row>
    <row r="116" spans="4:9" x14ac:dyDescent="0.25">
      <c r="D116" s="761"/>
      <c r="E116" s="761"/>
      <c r="H116"/>
      <c r="I116"/>
    </row>
    <row r="117" spans="4:9" x14ac:dyDescent="0.25">
      <c r="D117" s="761"/>
      <c r="E117" s="761"/>
      <c r="H117"/>
      <c r="I117"/>
    </row>
    <row r="118" spans="4:9" x14ac:dyDescent="0.25">
      <c r="D118" s="761"/>
      <c r="E118" s="761"/>
      <c r="H118"/>
      <c r="I118"/>
    </row>
    <row r="119" spans="4:9" x14ac:dyDescent="0.25">
      <c r="D119" s="761"/>
      <c r="E119" s="761"/>
      <c r="H119"/>
      <c r="I119"/>
    </row>
    <row r="120" spans="4:9" x14ac:dyDescent="0.25">
      <c r="D120" s="761"/>
      <c r="E120" s="761"/>
      <c r="H120"/>
      <c r="I120"/>
    </row>
    <row r="121" spans="4:9" x14ac:dyDescent="0.25">
      <c r="D121" s="761"/>
      <c r="E121" s="761"/>
      <c r="H121"/>
      <c r="I121"/>
    </row>
    <row r="122" spans="4:9" x14ac:dyDescent="0.25">
      <c r="D122" s="761"/>
      <c r="E122" s="761"/>
      <c r="H122"/>
      <c r="I122"/>
    </row>
    <row r="123" spans="4:9" x14ac:dyDescent="0.25">
      <c r="D123" s="761"/>
      <c r="E123" s="761"/>
      <c r="H123"/>
      <c r="I123"/>
    </row>
    <row r="124" spans="4:9" x14ac:dyDescent="0.25">
      <c r="D124" s="761"/>
      <c r="E124" s="761"/>
      <c r="H124"/>
      <c r="I124"/>
    </row>
    <row r="125" spans="4:9" x14ac:dyDescent="0.25">
      <c r="D125" s="761"/>
      <c r="E125" s="761"/>
      <c r="H125"/>
      <c r="I125"/>
    </row>
    <row r="126" spans="4:9" x14ac:dyDescent="0.25">
      <c r="D126" s="761"/>
      <c r="E126" s="761"/>
      <c r="H126"/>
      <c r="I126"/>
    </row>
    <row r="127" spans="4:9" ht="12.75" hidden="1" customHeight="1" x14ac:dyDescent="0.25">
      <c r="D127" s="761"/>
      <c r="E127" s="761"/>
      <c r="H127"/>
      <c r="I127"/>
    </row>
    <row r="128" spans="4:9" x14ac:dyDescent="0.25">
      <c r="D128" s="761"/>
      <c r="E128" s="761"/>
      <c r="H128"/>
      <c r="I128"/>
    </row>
    <row r="129" spans="4:9" x14ac:dyDescent="0.25">
      <c r="D129" s="761"/>
      <c r="E129" s="761"/>
      <c r="H129"/>
      <c r="I129"/>
    </row>
    <row r="130" spans="4:9" x14ac:dyDescent="0.25">
      <c r="D130" s="761"/>
      <c r="E130" s="761"/>
      <c r="H130"/>
      <c r="I130"/>
    </row>
    <row r="131" spans="4:9" x14ac:dyDescent="0.25">
      <c r="D131" s="761"/>
      <c r="E131" s="761"/>
      <c r="H131"/>
      <c r="I131"/>
    </row>
    <row r="132" spans="4:9" x14ac:dyDescent="0.25">
      <c r="D132" s="761"/>
      <c r="E132" s="761"/>
      <c r="H132"/>
      <c r="I132"/>
    </row>
    <row r="133" spans="4:9" x14ac:dyDescent="0.25">
      <c r="D133" s="761"/>
      <c r="E133" s="761"/>
      <c r="H133"/>
      <c r="I133"/>
    </row>
    <row r="134" spans="4:9" x14ac:dyDescent="0.25">
      <c r="D134" s="761"/>
      <c r="E134" s="761"/>
      <c r="H134"/>
      <c r="I134"/>
    </row>
    <row r="135" spans="4:9" x14ac:dyDescent="0.25">
      <c r="D135" s="761"/>
      <c r="E135" s="761"/>
      <c r="H135"/>
      <c r="I135"/>
    </row>
    <row r="136" spans="4:9" x14ac:dyDescent="0.25">
      <c r="D136" s="761"/>
      <c r="E136" s="761"/>
      <c r="H136"/>
      <c r="I136"/>
    </row>
    <row r="137" spans="4:9" x14ac:dyDescent="0.25">
      <c r="D137" s="761"/>
      <c r="E137" s="761"/>
      <c r="H137"/>
      <c r="I137"/>
    </row>
    <row r="138" spans="4:9" x14ac:dyDescent="0.25">
      <c r="D138" s="761"/>
      <c r="E138" s="761"/>
      <c r="H138"/>
      <c r="I138"/>
    </row>
    <row r="139" spans="4:9" x14ac:dyDescent="0.25">
      <c r="D139" s="761"/>
      <c r="E139" s="761"/>
      <c r="H139"/>
      <c r="I139"/>
    </row>
    <row r="140" spans="4:9" x14ac:dyDescent="0.25">
      <c r="D140" s="761"/>
      <c r="E140" s="761"/>
      <c r="H140"/>
      <c r="I140"/>
    </row>
    <row r="141" spans="4:9" x14ac:dyDescent="0.25">
      <c r="D141" s="761"/>
      <c r="E141" s="761"/>
      <c r="H141"/>
      <c r="I141"/>
    </row>
    <row r="142" spans="4:9" x14ac:dyDescent="0.25">
      <c r="D142" s="761"/>
      <c r="E142" s="761"/>
      <c r="H142"/>
      <c r="I142"/>
    </row>
    <row r="143" spans="4:9" x14ac:dyDescent="0.25">
      <c r="D143" s="761"/>
      <c r="E143" s="761"/>
      <c r="H143"/>
      <c r="I143"/>
    </row>
    <row r="144" spans="4:9" x14ac:dyDescent="0.25">
      <c r="D144" s="761"/>
      <c r="E144" s="761"/>
      <c r="H144"/>
      <c r="I144"/>
    </row>
    <row r="145" spans="4:9" x14ac:dyDescent="0.25">
      <c r="D145" s="761"/>
      <c r="E145" s="761"/>
      <c r="H145"/>
      <c r="I145"/>
    </row>
    <row r="146" spans="4:9" x14ac:dyDescent="0.25">
      <c r="D146" s="761"/>
      <c r="E146" s="761"/>
      <c r="H146"/>
      <c r="I146"/>
    </row>
    <row r="147" spans="4:9" x14ac:dyDescent="0.25">
      <c r="D147" s="761"/>
      <c r="E147" s="761"/>
      <c r="H147"/>
      <c r="I147"/>
    </row>
    <row r="148" spans="4:9" x14ac:dyDescent="0.25">
      <c r="D148" s="761"/>
      <c r="E148" s="761"/>
      <c r="H148"/>
      <c r="I148"/>
    </row>
    <row r="149" spans="4:9" x14ac:dyDescent="0.25">
      <c r="D149" s="761"/>
      <c r="E149" s="761"/>
      <c r="H149"/>
      <c r="I149"/>
    </row>
    <row r="150" spans="4:9" x14ac:dyDescent="0.25">
      <c r="D150" s="761"/>
      <c r="E150" s="761"/>
      <c r="H150"/>
      <c r="I150"/>
    </row>
    <row r="151" spans="4:9" x14ac:dyDescent="0.25">
      <c r="D151" s="761"/>
      <c r="E151" s="761"/>
      <c r="H151"/>
      <c r="I151"/>
    </row>
    <row r="152" spans="4:9" x14ac:dyDescent="0.25">
      <c r="D152" s="761"/>
      <c r="E152" s="761"/>
      <c r="H152"/>
      <c r="I152"/>
    </row>
    <row r="153" spans="4:9" x14ac:dyDescent="0.25">
      <c r="D153" s="761"/>
      <c r="E153" s="761"/>
      <c r="H153"/>
      <c r="I153"/>
    </row>
    <row r="154" spans="4:9" x14ac:dyDescent="0.25">
      <c r="D154" s="761"/>
      <c r="E154" s="761"/>
      <c r="H154"/>
      <c r="I154"/>
    </row>
    <row r="155" spans="4:9" x14ac:dyDescent="0.25">
      <c r="D155" s="761"/>
      <c r="E155" s="761"/>
      <c r="H155"/>
      <c r="I155"/>
    </row>
    <row r="156" spans="4:9" x14ac:dyDescent="0.25">
      <c r="D156" s="761"/>
      <c r="E156" s="761"/>
      <c r="H156"/>
      <c r="I156"/>
    </row>
    <row r="157" spans="4:9" x14ac:dyDescent="0.25">
      <c r="D157" s="761"/>
      <c r="E157" s="761"/>
      <c r="H157"/>
      <c r="I157"/>
    </row>
    <row r="158" spans="4:9" x14ac:dyDescent="0.25">
      <c r="D158" s="761"/>
      <c r="E158" s="761"/>
      <c r="H158"/>
      <c r="I158"/>
    </row>
    <row r="159" spans="4:9" x14ac:dyDescent="0.25">
      <c r="D159" s="761"/>
      <c r="E159" s="761"/>
      <c r="H159"/>
      <c r="I159"/>
    </row>
    <row r="160" spans="4:9" x14ac:dyDescent="0.25">
      <c r="D160" s="761"/>
      <c r="E160" s="761"/>
      <c r="H160"/>
      <c r="I160"/>
    </row>
    <row r="161" spans="4:5" x14ac:dyDescent="0.25">
      <c r="D161" s="761"/>
      <c r="E161" s="761"/>
    </row>
    <row r="162" spans="4:5" x14ac:dyDescent="0.25">
      <c r="D162" s="761"/>
      <c r="E162" s="761"/>
    </row>
    <row r="163" spans="4:5" x14ac:dyDescent="0.25">
      <c r="D163" s="761"/>
      <c r="E163" s="761"/>
    </row>
    <row r="164" spans="4:5" x14ac:dyDescent="0.25">
      <c r="D164" s="761"/>
      <c r="E164" s="761"/>
    </row>
    <row r="165" spans="4:5" x14ac:dyDescent="0.25">
      <c r="D165" s="761"/>
      <c r="E165" s="761"/>
    </row>
    <row r="166" spans="4:5" x14ac:dyDescent="0.25">
      <c r="D166" s="761"/>
      <c r="E166" s="761"/>
    </row>
    <row r="167" spans="4:5" x14ac:dyDescent="0.25">
      <c r="D167" s="761"/>
      <c r="E167" s="761"/>
    </row>
    <row r="168" spans="4:5" x14ac:dyDescent="0.25">
      <c r="D168" s="761"/>
      <c r="E168" s="761"/>
    </row>
    <row r="169" spans="4:5" x14ac:dyDescent="0.25">
      <c r="D169" s="761"/>
      <c r="E169" s="761"/>
    </row>
    <row r="170" spans="4:5" x14ac:dyDescent="0.25">
      <c r="D170" s="761"/>
      <c r="E170" s="761"/>
    </row>
    <row r="171" spans="4:5" x14ac:dyDescent="0.25">
      <c r="D171" s="761"/>
      <c r="E171" s="761"/>
    </row>
    <row r="172" spans="4:5" x14ac:dyDescent="0.25">
      <c r="D172" s="761"/>
      <c r="E172" s="761"/>
    </row>
    <row r="173" spans="4:5" x14ac:dyDescent="0.25">
      <c r="D173" s="761"/>
      <c r="E173" s="761"/>
    </row>
    <row r="174" spans="4:5" x14ac:dyDescent="0.25">
      <c r="D174" s="761"/>
      <c r="E174" s="761"/>
    </row>
    <row r="175" spans="4:5" x14ac:dyDescent="0.25">
      <c r="D175" s="761"/>
      <c r="E175" s="761"/>
    </row>
    <row r="176" spans="4:5" x14ac:dyDescent="0.25">
      <c r="D176" s="761"/>
      <c r="E176" s="761"/>
    </row>
    <row r="177" spans="4:9" x14ac:dyDescent="0.25">
      <c r="D177" s="761"/>
      <c r="E177" s="761"/>
      <c r="H177"/>
      <c r="I177"/>
    </row>
    <row r="178" spans="4:9" x14ac:dyDescent="0.25">
      <c r="D178" s="761"/>
      <c r="E178" s="761"/>
      <c r="H178"/>
      <c r="I178"/>
    </row>
    <row r="179" spans="4:9" x14ac:dyDescent="0.25">
      <c r="D179" s="761"/>
      <c r="E179" s="761"/>
      <c r="H179"/>
      <c r="I179"/>
    </row>
    <row r="180" spans="4:9" x14ac:dyDescent="0.25">
      <c r="D180" s="761"/>
      <c r="E180" s="761"/>
      <c r="H180"/>
      <c r="I180"/>
    </row>
    <row r="181" spans="4:9" x14ac:dyDescent="0.25">
      <c r="D181" s="761"/>
      <c r="E181" s="761"/>
      <c r="H181"/>
      <c r="I181"/>
    </row>
    <row r="182" spans="4:9" x14ac:dyDescent="0.25">
      <c r="D182" s="761"/>
      <c r="E182" s="761"/>
      <c r="H182"/>
      <c r="I182"/>
    </row>
    <row r="183" spans="4:9" x14ac:dyDescent="0.25">
      <c r="D183" s="761"/>
      <c r="E183" s="761"/>
      <c r="H183"/>
      <c r="I183"/>
    </row>
    <row r="184" spans="4:9" x14ac:dyDescent="0.25">
      <c r="D184" s="761"/>
      <c r="E184" s="761"/>
      <c r="H184"/>
      <c r="I184"/>
    </row>
    <row r="185" spans="4:9" x14ac:dyDescent="0.25">
      <c r="D185" s="761"/>
      <c r="E185" s="761"/>
      <c r="H185"/>
      <c r="I185"/>
    </row>
    <row r="186" spans="4:9" x14ac:dyDescent="0.25">
      <c r="D186" s="761"/>
      <c r="E186" s="761"/>
      <c r="H186"/>
      <c r="I186"/>
    </row>
    <row r="187" spans="4:9" x14ac:dyDescent="0.25">
      <c r="D187" s="761"/>
      <c r="E187" s="761"/>
      <c r="H187"/>
      <c r="I187"/>
    </row>
    <row r="188" spans="4:9" x14ac:dyDescent="0.25">
      <c r="D188" s="761"/>
      <c r="E188" s="761"/>
      <c r="H188"/>
      <c r="I188"/>
    </row>
    <row r="189" spans="4:9" x14ac:dyDescent="0.25">
      <c r="D189" s="761"/>
      <c r="E189" s="761"/>
      <c r="H189"/>
      <c r="I189"/>
    </row>
    <row r="190" spans="4:9" x14ac:dyDescent="0.25">
      <c r="D190" s="761"/>
      <c r="E190" s="761"/>
      <c r="H190"/>
      <c r="I190"/>
    </row>
    <row r="191" spans="4:9" x14ac:dyDescent="0.25">
      <c r="D191" s="761"/>
      <c r="E191" s="761"/>
      <c r="H191"/>
      <c r="I191"/>
    </row>
    <row r="192" spans="4:9" x14ac:dyDescent="0.25">
      <c r="D192" s="761"/>
      <c r="E192" s="761"/>
      <c r="H192"/>
      <c r="I192"/>
    </row>
    <row r="193" spans="4:9" x14ac:dyDescent="0.25">
      <c r="D193" s="761"/>
      <c r="E193" s="761"/>
      <c r="H193"/>
      <c r="I193"/>
    </row>
    <row r="194" spans="4:9" x14ac:dyDescent="0.25">
      <c r="D194" s="761"/>
      <c r="E194" s="761"/>
      <c r="H194"/>
      <c r="I194"/>
    </row>
    <row r="195" spans="4:9" x14ac:dyDescent="0.25">
      <c r="D195" s="761"/>
      <c r="E195" s="761"/>
      <c r="H195"/>
      <c r="I195"/>
    </row>
    <row r="196" spans="4:9" x14ac:dyDescent="0.25">
      <c r="D196" s="761"/>
      <c r="E196" s="761"/>
      <c r="H196"/>
      <c r="I196"/>
    </row>
    <row r="197" spans="4:9" x14ac:dyDescent="0.25">
      <c r="D197" s="761"/>
      <c r="E197" s="761"/>
      <c r="H197"/>
      <c r="I197"/>
    </row>
    <row r="198" spans="4:9" x14ac:dyDescent="0.25">
      <c r="D198" s="761"/>
      <c r="E198" s="761"/>
      <c r="H198"/>
      <c r="I198"/>
    </row>
    <row r="199" spans="4:9" x14ac:dyDescent="0.25">
      <c r="D199" s="761"/>
      <c r="E199" s="761"/>
      <c r="H199"/>
      <c r="I199"/>
    </row>
    <row r="200" spans="4:9" x14ac:dyDescent="0.25">
      <c r="D200" s="761"/>
      <c r="E200" s="761"/>
      <c r="H200"/>
      <c r="I200"/>
    </row>
    <row r="201" spans="4:9" x14ac:dyDescent="0.25">
      <c r="D201" s="761"/>
      <c r="E201" s="761"/>
      <c r="H201"/>
      <c r="I201"/>
    </row>
    <row r="202" spans="4:9" x14ac:dyDescent="0.25">
      <c r="D202" s="761"/>
      <c r="E202" s="761"/>
      <c r="H202"/>
      <c r="I202"/>
    </row>
    <row r="203" spans="4:9" x14ac:dyDescent="0.25">
      <c r="D203" s="761"/>
      <c r="E203" s="761"/>
      <c r="H203"/>
      <c r="I203"/>
    </row>
    <row r="204" spans="4:9" x14ac:dyDescent="0.25">
      <c r="D204" s="761"/>
      <c r="E204" s="761"/>
      <c r="H204"/>
      <c r="I204"/>
    </row>
    <row r="205" spans="4:9" x14ac:dyDescent="0.25">
      <c r="D205" s="761"/>
      <c r="E205" s="761"/>
      <c r="H205"/>
      <c r="I205"/>
    </row>
    <row r="206" spans="4:9" x14ac:dyDescent="0.25">
      <c r="D206" s="761"/>
      <c r="E206" s="761"/>
      <c r="H206"/>
      <c r="I206"/>
    </row>
    <row r="207" spans="4:9" x14ac:dyDescent="0.25">
      <c r="D207" s="761"/>
      <c r="E207" s="761"/>
      <c r="H207"/>
      <c r="I207"/>
    </row>
    <row r="208" spans="4:9" x14ac:dyDescent="0.25">
      <c r="D208" s="761"/>
      <c r="E208" s="761"/>
      <c r="H208"/>
      <c r="I208"/>
    </row>
    <row r="209" spans="4:9" x14ac:dyDescent="0.25">
      <c r="D209" s="761"/>
      <c r="E209" s="761"/>
      <c r="H209"/>
      <c r="I209"/>
    </row>
    <row r="210" spans="4:9" x14ac:dyDescent="0.25">
      <c r="D210" s="761"/>
      <c r="E210" s="761"/>
      <c r="H210"/>
      <c r="I210"/>
    </row>
    <row r="211" spans="4:9" x14ac:dyDescent="0.25">
      <c r="D211" s="761"/>
      <c r="E211" s="761"/>
      <c r="H211"/>
      <c r="I211"/>
    </row>
    <row r="212" spans="4:9" x14ac:dyDescent="0.25">
      <c r="D212" s="761"/>
      <c r="E212" s="761"/>
      <c r="H212"/>
      <c r="I212"/>
    </row>
    <row r="213" spans="4:9" x14ac:dyDescent="0.25">
      <c r="D213" s="761"/>
      <c r="E213" s="761"/>
      <c r="H213"/>
      <c r="I213"/>
    </row>
    <row r="214" spans="4:9" x14ac:dyDescent="0.25">
      <c r="D214" s="761"/>
      <c r="E214" s="761"/>
      <c r="H214"/>
      <c r="I214"/>
    </row>
    <row r="215" spans="4:9" x14ac:dyDescent="0.25">
      <c r="D215" s="761"/>
      <c r="E215" s="761"/>
      <c r="H215"/>
      <c r="I215"/>
    </row>
    <row r="216" spans="4:9" x14ac:dyDescent="0.25">
      <c r="D216" s="761"/>
      <c r="E216" s="761"/>
      <c r="H216"/>
      <c r="I216"/>
    </row>
    <row r="217" spans="4:9" x14ac:dyDescent="0.25">
      <c r="D217" s="761"/>
      <c r="E217" s="761"/>
      <c r="H217"/>
      <c r="I217"/>
    </row>
    <row r="218" spans="4:9" x14ac:dyDescent="0.25">
      <c r="D218" s="761"/>
      <c r="E218" s="761"/>
      <c r="H218"/>
      <c r="I218"/>
    </row>
    <row r="219" spans="4:9" x14ac:dyDescent="0.25">
      <c r="D219" s="761"/>
      <c r="E219" s="761"/>
      <c r="H219"/>
      <c r="I219"/>
    </row>
    <row r="220" spans="4:9" x14ac:dyDescent="0.25">
      <c r="D220" s="761"/>
      <c r="E220" s="761"/>
      <c r="H220"/>
      <c r="I220"/>
    </row>
    <row r="221" spans="4:9" x14ac:dyDescent="0.25">
      <c r="D221" s="761"/>
      <c r="E221" s="761"/>
      <c r="H221"/>
      <c r="I221"/>
    </row>
    <row r="222" spans="4:9" x14ac:dyDescent="0.25">
      <c r="D222" s="761"/>
      <c r="E222" s="761"/>
      <c r="H222"/>
      <c r="I222"/>
    </row>
    <row r="223" spans="4:9" x14ac:dyDescent="0.25">
      <c r="D223" s="761"/>
      <c r="E223" s="761"/>
      <c r="H223"/>
      <c r="I223"/>
    </row>
    <row r="224" spans="4:9" x14ac:dyDescent="0.25">
      <c r="D224" s="761"/>
      <c r="E224" s="761"/>
      <c r="H224"/>
      <c r="I224"/>
    </row>
    <row r="225" spans="4:9" x14ac:dyDescent="0.25">
      <c r="D225" s="761"/>
      <c r="E225" s="761"/>
      <c r="H225"/>
      <c r="I225"/>
    </row>
    <row r="226" spans="4:9" x14ac:dyDescent="0.25">
      <c r="D226" s="761"/>
      <c r="E226" s="761"/>
      <c r="H226"/>
      <c r="I226"/>
    </row>
    <row r="227" spans="4:9" x14ac:dyDescent="0.25">
      <c r="D227" s="761"/>
      <c r="E227" s="761"/>
      <c r="H227"/>
      <c r="I227"/>
    </row>
    <row r="228" spans="4:9" x14ac:dyDescent="0.25">
      <c r="D228" s="761"/>
      <c r="E228" s="761"/>
      <c r="H228"/>
      <c r="I228"/>
    </row>
    <row r="229" spans="4:9" x14ac:dyDescent="0.25">
      <c r="D229" s="761"/>
      <c r="E229" s="761"/>
      <c r="H229"/>
      <c r="I229"/>
    </row>
    <row r="230" spans="4:9" x14ac:dyDescent="0.25">
      <c r="D230" s="761"/>
      <c r="E230" s="761"/>
      <c r="H230"/>
      <c r="I230"/>
    </row>
    <row r="231" spans="4:9" x14ac:dyDescent="0.25">
      <c r="D231" s="761"/>
      <c r="E231" s="761"/>
      <c r="H231"/>
      <c r="I231"/>
    </row>
    <row r="232" spans="4:9" x14ac:dyDescent="0.25">
      <c r="D232" s="761"/>
      <c r="E232" s="761"/>
      <c r="H232"/>
      <c r="I232"/>
    </row>
    <row r="233" spans="4:9" x14ac:dyDescent="0.25">
      <c r="D233" s="761"/>
      <c r="E233" s="761"/>
      <c r="H233"/>
      <c r="I233"/>
    </row>
    <row r="234" spans="4:9" x14ac:dyDescent="0.25">
      <c r="D234" s="761"/>
      <c r="E234" s="761"/>
      <c r="H234"/>
      <c r="I234"/>
    </row>
    <row r="235" spans="4:9" x14ac:dyDescent="0.25">
      <c r="D235" s="761"/>
      <c r="E235" s="761"/>
      <c r="H235"/>
      <c r="I235"/>
    </row>
    <row r="236" spans="4:9" x14ac:dyDescent="0.25">
      <c r="D236" s="761"/>
      <c r="E236" s="761"/>
      <c r="H236"/>
      <c r="I236"/>
    </row>
    <row r="237" spans="4:9" x14ac:dyDescent="0.25">
      <c r="D237" s="761"/>
      <c r="E237" s="761"/>
      <c r="H237"/>
      <c r="I237"/>
    </row>
    <row r="238" spans="4:9" x14ac:dyDescent="0.25">
      <c r="D238" s="761"/>
      <c r="E238" s="761"/>
      <c r="H238"/>
      <c r="I238"/>
    </row>
    <row r="239" spans="4:9" x14ac:dyDescent="0.25">
      <c r="D239" s="761"/>
      <c r="E239" s="761"/>
      <c r="H239"/>
      <c r="I239"/>
    </row>
    <row r="240" spans="4:9" x14ac:dyDescent="0.25">
      <c r="D240" s="761"/>
      <c r="E240" s="761"/>
      <c r="H240"/>
      <c r="I240"/>
    </row>
    <row r="241" spans="4:9" x14ac:dyDescent="0.25">
      <c r="D241" s="761"/>
      <c r="E241" s="761"/>
      <c r="H241"/>
      <c r="I241"/>
    </row>
    <row r="242" spans="4:9" x14ac:dyDescent="0.25">
      <c r="D242" s="761"/>
      <c r="E242" s="761"/>
      <c r="H242"/>
      <c r="I242"/>
    </row>
    <row r="243" spans="4:9" x14ac:dyDescent="0.25">
      <c r="D243" s="761"/>
      <c r="E243" s="761"/>
      <c r="H243"/>
      <c r="I243"/>
    </row>
    <row r="244" spans="4:9" x14ac:dyDescent="0.25">
      <c r="D244" s="761"/>
      <c r="E244" s="761"/>
      <c r="H244"/>
      <c r="I244"/>
    </row>
    <row r="245" spans="4:9" x14ac:dyDescent="0.25">
      <c r="D245" s="761"/>
      <c r="E245" s="761"/>
      <c r="H245"/>
      <c r="I245"/>
    </row>
    <row r="246" spans="4:9" x14ac:dyDescent="0.25">
      <c r="D246" s="761"/>
      <c r="E246" s="761"/>
      <c r="H246"/>
      <c r="I246"/>
    </row>
    <row r="247" spans="4:9" x14ac:dyDescent="0.25">
      <c r="D247" s="761"/>
      <c r="E247" s="761"/>
      <c r="H247"/>
      <c r="I247"/>
    </row>
    <row r="248" spans="4:9" x14ac:dyDescent="0.25">
      <c r="D248" s="761"/>
      <c r="E248" s="761"/>
      <c r="H248"/>
      <c r="I248"/>
    </row>
    <row r="249" spans="4:9" x14ac:dyDescent="0.25">
      <c r="D249" s="761"/>
      <c r="E249" s="761"/>
      <c r="H249"/>
      <c r="I249"/>
    </row>
    <row r="250" spans="4:9" x14ac:dyDescent="0.25">
      <c r="D250" s="761"/>
      <c r="E250" s="761"/>
      <c r="H250"/>
      <c r="I250"/>
    </row>
    <row r="251" spans="4:9" x14ac:dyDescent="0.25">
      <c r="D251" s="761"/>
      <c r="E251" s="761"/>
      <c r="H251"/>
      <c r="I251"/>
    </row>
    <row r="252" spans="4:9" x14ac:dyDescent="0.25">
      <c r="D252" s="761"/>
      <c r="E252" s="761"/>
      <c r="H252"/>
      <c r="I252"/>
    </row>
    <row r="253" spans="4:9" x14ac:dyDescent="0.25">
      <c r="D253" s="761"/>
      <c r="E253" s="761"/>
      <c r="H253"/>
      <c r="I253"/>
    </row>
    <row r="254" spans="4:9" x14ac:dyDescent="0.25">
      <c r="D254" s="761"/>
      <c r="E254" s="761"/>
      <c r="H254"/>
      <c r="I254"/>
    </row>
    <row r="255" spans="4:9" x14ac:dyDescent="0.25">
      <c r="D255" s="761"/>
      <c r="E255" s="761"/>
      <c r="H255"/>
      <c r="I255"/>
    </row>
    <row r="256" spans="4:9" x14ac:dyDescent="0.25">
      <c r="D256" s="761"/>
      <c r="E256" s="761"/>
      <c r="H256"/>
      <c r="I256"/>
    </row>
    <row r="257" spans="4:9" x14ac:dyDescent="0.25">
      <c r="D257" s="761"/>
      <c r="E257" s="761"/>
      <c r="H257"/>
      <c r="I257"/>
    </row>
    <row r="258" spans="4:9" x14ac:dyDescent="0.25">
      <c r="D258" s="761"/>
      <c r="E258" s="761"/>
      <c r="H258"/>
      <c r="I258"/>
    </row>
    <row r="259" spans="4:9" x14ac:dyDescent="0.25">
      <c r="D259" s="761"/>
      <c r="E259" s="761"/>
      <c r="H259"/>
      <c r="I259"/>
    </row>
    <row r="260" spans="4:9" x14ac:dyDescent="0.25">
      <c r="D260" s="761"/>
      <c r="E260" s="761"/>
      <c r="H260"/>
      <c r="I260"/>
    </row>
    <row r="261" spans="4:9" x14ac:dyDescent="0.25">
      <c r="D261" s="761"/>
      <c r="E261" s="761"/>
      <c r="H261"/>
      <c r="I261"/>
    </row>
    <row r="262" spans="4:9" x14ac:dyDescent="0.25">
      <c r="D262" s="761"/>
      <c r="E262" s="761"/>
      <c r="H262"/>
      <c r="I262"/>
    </row>
    <row r="263" spans="4:9" x14ac:dyDescent="0.25">
      <c r="D263" s="761"/>
      <c r="E263" s="761"/>
      <c r="H263"/>
      <c r="I263"/>
    </row>
    <row r="264" spans="4:9" x14ac:dyDescent="0.25">
      <c r="D264" s="761"/>
      <c r="E264" s="761"/>
      <c r="H264"/>
      <c r="I264"/>
    </row>
    <row r="265" spans="4:9" x14ac:dyDescent="0.25">
      <c r="D265" s="761"/>
      <c r="E265" s="761"/>
      <c r="H265"/>
      <c r="I265"/>
    </row>
    <row r="266" spans="4:9" x14ac:dyDescent="0.25">
      <c r="D266" s="761"/>
      <c r="E266" s="761"/>
      <c r="H266"/>
      <c r="I266"/>
    </row>
    <row r="267" spans="4:9" x14ac:dyDescent="0.25">
      <c r="D267" s="761"/>
      <c r="E267" s="761"/>
      <c r="H267"/>
      <c r="I267"/>
    </row>
    <row r="268" spans="4:9" x14ac:dyDescent="0.25">
      <c r="D268" s="761"/>
      <c r="E268" s="761"/>
      <c r="H268"/>
      <c r="I268"/>
    </row>
    <row r="269" spans="4:9" x14ac:dyDescent="0.25">
      <c r="D269" s="761"/>
      <c r="E269" s="761"/>
      <c r="H269"/>
      <c r="I269"/>
    </row>
    <row r="270" spans="4:9" x14ac:dyDescent="0.25">
      <c r="D270" s="761"/>
      <c r="E270" s="761"/>
      <c r="H270"/>
      <c r="I270"/>
    </row>
    <row r="271" spans="4:9" x14ac:dyDescent="0.25">
      <c r="D271" s="761"/>
      <c r="E271" s="761"/>
      <c r="H271"/>
      <c r="I271"/>
    </row>
    <row r="272" spans="4:9" x14ac:dyDescent="0.25">
      <c r="D272" s="761"/>
      <c r="E272" s="761"/>
      <c r="H272"/>
      <c r="I272"/>
    </row>
    <row r="273" spans="4:9" x14ac:dyDescent="0.25">
      <c r="D273" s="761"/>
      <c r="E273" s="761"/>
      <c r="H273"/>
      <c r="I273"/>
    </row>
    <row r="274" spans="4:9" x14ac:dyDescent="0.25">
      <c r="D274" s="761"/>
      <c r="E274" s="761"/>
      <c r="H274"/>
      <c r="I274"/>
    </row>
    <row r="275" spans="4:9" x14ac:dyDescent="0.25">
      <c r="D275" s="761"/>
      <c r="E275" s="761"/>
      <c r="H275"/>
      <c r="I275"/>
    </row>
    <row r="276" spans="4:9" x14ac:dyDescent="0.25">
      <c r="D276" s="761"/>
      <c r="E276" s="761"/>
      <c r="H276"/>
      <c r="I276"/>
    </row>
    <row r="277" spans="4:9" x14ac:dyDescent="0.25">
      <c r="D277" s="761"/>
      <c r="E277" s="761"/>
      <c r="H277"/>
      <c r="I277"/>
    </row>
    <row r="278" spans="4:9" x14ac:dyDescent="0.25">
      <c r="D278" s="761"/>
      <c r="E278" s="761"/>
      <c r="H278"/>
      <c r="I278"/>
    </row>
    <row r="279" spans="4:9" x14ac:dyDescent="0.25">
      <c r="D279" s="761"/>
      <c r="E279" s="761"/>
      <c r="H279"/>
      <c r="I279"/>
    </row>
    <row r="280" spans="4:9" x14ac:dyDescent="0.25">
      <c r="D280" s="761"/>
      <c r="E280" s="761"/>
      <c r="H280"/>
      <c r="I280"/>
    </row>
    <row r="281" spans="4:9" x14ac:dyDescent="0.25">
      <c r="D281" s="761"/>
      <c r="E281" s="761"/>
      <c r="H281"/>
      <c r="I281"/>
    </row>
    <row r="282" spans="4:9" x14ac:dyDescent="0.25">
      <c r="D282" s="761"/>
      <c r="E282" s="761"/>
      <c r="H282"/>
      <c r="I282"/>
    </row>
    <row r="283" spans="4:9" x14ac:dyDescent="0.25">
      <c r="D283" s="761"/>
      <c r="E283" s="761"/>
      <c r="H283"/>
      <c r="I283"/>
    </row>
    <row r="284" spans="4:9" x14ac:dyDescent="0.25">
      <c r="D284" s="761"/>
      <c r="E284" s="761"/>
      <c r="H284"/>
      <c r="I284"/>
    </row>
    <row r="285" spans="4:9" x14ac:dyDescent="0.25">
      <c r="D285" s="761"/>
      <c r="E285" s="761"/>
      <c r="H285"/>
      <c r="I285"/>
    </row>
    <row r="286" spans="4:9" x14ac:dyDescent="0.25">
      <c r="D286" s="761"/>
      <c r="E286" s="761"/>
      <c r="H286"/>
      <c r="I286"/>
    </row>
    <row r="287" spans="4:9" x14ac:dyDescent="0.25">
      <c r="D287" s="761"/>
      <c r="E287" s="761"/>
      <c r="H287"/>
      <c r="I287"/>
    </row>
    <row r="288" spans="4:9" x14ac:dyDescent="0.25">
      <c r="D288" s="761"/>
      <c r="E288" s="761"/>
      <c r="H288"/>
      <c r="I288"/>
    </row>
    <row r="289" spans="4:9" x14ac:dyDescent="0.25">
      <c r="D289" s="761"/>
      <c r="E289" s="761"/>
      <c r="H289"/>
      <c r="I289"/>
    </row>
    <row r="290" spans="4:9" x14ac:dyDescent="0.25">
      <c r="D290" s="761"/>
      <c r="E290" s="761"/>
      <c r="H290"/>
      <c r="I290"/>
    </row>
    <row r="291" spans="4:9" x14ac:dyDescent="0.25">
      <c r="D291" s="761"/>
      <c r="E291" s="761"/>
      <c r="H291"/>
      <c r="I291"/>
    </row>
    <row r="292" spans="4:9" x14ac:dyDescent="0.25">
      <c r="D292" s="761"/>
      <c r="E292" s="761"/>
      <c r="H292"/>
      <c r="I292"/>
    </row>
    <row r="293" spans="4:9" x14ac:dyDescent="0.25">
      <c r="D293" s="761"/>
      <c r="E293" s="761"/>
      <c r="H293"/>
      <c r="I293"/>
    </row>
    <row r="294" spans="4:9" x14ac:dyDescent="0.25">
      <c r="D294" s="761"/>
      <c r="E294" s="761"/>
      <c r="H294"/>
      <c r="I294"/>
    </row>
    <row r="295" spans="4:9" x14ac:dyDescent="0.25">
      <c r="D295" s="761"/>
      <c r="E295" s="761"/>
      <c r="H295"/>
      <c r="I295"/>
    </row>
    <row r="296" spans="4:9" x14ac:dyDescent="0.25">
      <c r="D296" s="761"/>
      <c r="E296" s="761"/>
      <c r="H296"/>
      <c r="I296"/>
    </row>
    <row r="297" spans="4:9" x14ac:dyDescent="0.25">
      <c r="D297" s="761"/>
      <c r="E297" s="761"/>
      <c r="H297"/>
      <c r="I297"/>
    </row>
    <row r="298" spans="4:9" x14ac:dyDescent="0.25">
      <c r="D298" s="761"/>
      <c r="E298" s="761"/>
      <c r="H298"/>
      <c r="I298"/>
    </row>
    <row r="299" spans="4:9" x14ac:dyDescent="0.25">
      <c r="D299" s="761"/>
      <c r="E299" s="761"/>
      <c r="H299"/>
      <c r="I299"/>
    </row>
    <row r="300" spans="4:9" x14ac:dyDescent="0.25">
      <c r="D300" s="761"/>
      <c r="E300" s="761"/>
      <c r="H300"/>
      <c r="I300"/>
    </row>
    <row r="301" spans="4:9" x14ac:dyDescent="0.25">
      <c r="D301" s="761"/>
      <c r="E301" s="761"/>
      <c r="H301"/>
      <c r="I301"/>
    </row>
    <row r="302" spans="4:9" x14ac:dyDescent="0.25">
      <c r="D302" s="761"/>
      <c r="E302" s="761"/>
      <c r="H302"/>
      <c r="I302"/>
    </row>
    <row r="303" spans="4:9" x14ac:dyDescent="0.25">
      <c r="D303" s="761"/>
      <c r="E303" s="761"/>
      <c r="H303"/>
      <c r="I303"/>
    </row>
    <row r="304" spans="4:9" x14ac:dyDescent="0.25">
      <c r="D304" s="761"/>
      <c r="E304" s="761"/>
      <c r="H304"/>
      <c r="I304"/>
    </row>
    <row r="305" spans="4:9" x14ac:dyDescent="0.25">
      <c r="D305" s="761"/>
      <c r="E305" s="761"/>
      <c r="H305"/>
      <c r="I305"/>
    </row>
    <row r="306" spans="4:9" x14ac:dyDescent="0.25">
      <c r="D306" s="761"/>
      <c r="E306" s="761"/>
      <c r="H306"/>
      <c r="I306"/>
    </row>
    <row r="307" spans="4:9" x14ac:dyDescent="0.25">
      <c r="D307" s="761"/>
      <c r="E307" s="761"/>
      <c r="H307"/>
      <c r="I307"/>
    </row>
    <row r="308" spans="4:9" x14ac:dyDescent="0.25">
      <c r="D308" s="761"/>
      <c r="E308" s="761"/>
      <c r="H308"/>
      <c r="I308"/>
    </row>
    <row r="309" spans="4:9" x14ac:dyDescent="0.25">
      <c r="D309" s="761"/>
      <c r="E309" s="761"/>
      <c r="H309"/>
      <c r="I309"/>
    </row>
    <row r="310" spans="4:9" x14ac:dyDescent="0.25">
      <c r="D310" s="761"/>
      <c r="E310" s="761"/>
      <c r="H310"/>
      <c r="I310"/>
    </row>
    <row r="311" spans="4:9" x14ac:dyDescent="0.25">
      <c r="D311" s="761"/>
      <c r="E311" s="761"/>
      <c r="H311"/>
      <c r="I311"/>
    </row>
    <row r="312" spans="4:9" x14ac:dyDescent="0.25">
      <c r="D312" s="761"/>
      <c r="E312" s="761"/>
      <c r="H312"/>
      <c r="I312"/>
    </row>
    <row r="313" spans="4:9" x14ac:dyDescent="0.25">
      <c r="D313" s="761"/>
      <c r="E313" s="761"/>
      <c r="H313"/>
      <c r="I313"/>
    </row>
    <row r="314" spans="4:9" x14ac:dyDescent="0.25">
      <c r="D314" s="761"/>
      <c r="E314" s="761"/>
      <c r="H314"/>
      <c r="I314"/>
    </row>
    <row r="315" spans="4:9" x14ac:dyDescent="0.25">
      <c r="D315" s="761"/>
      <c r="E315" s="761"/>
      <c r="H315"/>
      <c r="I315"/>
    </row>
    <row r="316" spans="4:9" x14ac:dyDescent="0.25">
      <c r="D316" s="761"/>
      <c r="E316" s="761"/>
      <c r="H316"/>
      <c r="I316"/>
    </row>
    <row r="317" spans="4:9" x14ac:dyDescent="0.25">
      <c r="D317" s="761"/>
      <c r="E317" s="761"/>
      <c r="H317"/>
      <c r="I317"/>
    </row>
    <row r="318" spans="4:9" x14ac:dyDescent="0.25">
      <c r="D318" s="761"/>
      <c r="E318" s="761"/>
      <c r="H318"/>
      <c r="I318"/>
    </row>
    <row r="319" spans="4:9" x14ac:dyDescent="0.25">
      <c r="D319" s="761"/>
      <c r="E319" s="761"/>
      <c r="H319"/>
      <c r="I319"/>
    </row>
    <row r="320" spans="4:9" x14ac:dyDescent="0.25">
      <c r="D320" s="761"/>
      <c r="E320" s="761"/>
      <c r="H320"/>
      <c r="I320"/>
    </row>
    <row r="321" spans="4:9" x14ac:dyDescent="0.25">
      <c r="D321" s="761"/>
      <c r="E321" s="761"/>
      <c r="H321"/>
      <c r="I321"/>
    </row>
    <row r="322" spans="4:9" x14ac:dyDescent="0.25">
      <c r="D322" s="761"/>
      <c r="E322" s="761"/>
      <c r="H322"/>
      <c r="I322"/>
    </row>
    <row r="323" spans="4:9" x14ac:dyDescent="0.25">
      <c r="D323" s="761"/>
      <c r="E323" s="761"/>
      <c r="H323"/>
      <c r="I323"/>
    </row>
    <row r="324" spans="4:9" x14ac:dyDescent="0.25">
      <c r="D324" s="761"/>
      <c r="E324" s="761"/>
      <c r="H324"/>
      <c r="I324"/>
    </row>
    <row r="325" spans="4:9" x14ac:dyDescent="0.25">
      <c r="D325" s="761"/>
      <c r="E325" s="761"/>
      <c r="H325"/>
      <c r="I325"/>
    </row>
    <row r="326" spans="4:9" x14ac:dyDescent="0.25">
      <c r="D326" s="761"/>
      <c r="E326" s="761"/>
      <c r="H326"/>
      <c r="I326"/>
    </row>
    <row r="327" spans="4:9" x14ac:dyDescent="0.25">
      <c r="D327" s="761"/>
      <c r="E327" s="761"/>
      <c r="H327"/>
      <c r="I327"/>
    </row>
    <row r="328" spans="4:9" x14ac:dyDescent="0.25">
      <c r="D328" s="761"/>
      <c r="E328" s="761"/>
      <c r="H328"/>
      <c r="I328"/>
    </row>
    <row r="329" spans="4:9" x14ac:dyDescent="0.25">
      <c r="D329" s="761"/>
      <c r="E329" s="761"/>
      <c r="H329"/>
      <c r="I329"/>
    </row>
    <row r="330" spans="4:9" x14ac:dyDescent="0.25">
      <c r="D330" s="761"/>
      <c r="E330" s="761"/>
      <c r="H330"/>
      <c r="I330"/>
    </row>
    <row r="331" spans="4:9" x14ac:dyDescent="0.25">
      <c r="D331" s="761"/>
      <c r="E331" s="761"/>
      <c r="H331"/>
      <c r="I331"/>
    </row>
    <row r="332" spans="4:9" x14ac:dyDescent="0.25">
      <c r="D332" s="761"/>
      <c r="E332" s="761"/>
      <c r="H332"/>
      <c r="I332"/>
    </row>
    <row r="333" spans="4:9" x14ac:dyDescent="0.25">
      <c r="D333" s="761"/>
      <c r="E333" s="761"/>
      <c r="H333"/>
      <c r="I333"/>
    </row>
    <row r="334" spans="4:9" x14ac:dyDescent="0.25">
      <c r="D334" s="761"/>
      <c r="E334" s="761"/>
      <c r="H334"/>
      <c r="I334"/>
    </row>
    <row r="335" spans="4:9" x14ac:dyDescent="0.25">
      <c r="D335" s="761"/>
      <c r="E335" s="761"/>
      <c r="H335"/>
      <c r="I335"/>
    </row>
    <row r="336" spans="4:9" x14ac:dyDescent="0.25">
      <c r="D336" s="761"/>
      <c r="E336" s="761"/>
      <c r="H336"/>
      <c r="I336"/>
    </row>
    <row r="337" spans="4:9" x14ac:dyDescent="0.25">
      <c r="D337" s="761"/>
      <c r="E337" s="761"/>
      <c r="H337"/>
      <c r="I337"/>
    </row>
    <row r="338" spans="4:9" x14ac:dyDescent="0.25">
      <c r="D338" s="761"/>
      <c r="E338" s="761"/>
      <c r="H338"/>
      <c r="I338"/>
    </row>
    <row r="339" spans="4:9" x14ac:dyDescent="0.25">
      <c r="D339" s="761"/>
      <c r="E339" s="761"/>
      <c r="H339"/>
      <c r="I339"/>
    </row>
    <row r="340" spans="4:9" x14ac:dyDescent="0.25">
      <c r="D340" s="761"/>
      <c r="E340" s="761"/>
      <c r="H340"/>
      <c r="I340"/>
    </row>
    <row r="341" spans="4:9" x14ac:dyDescent="0.25">
      <c r="D341" s="761"/>
      <c r="E341" s="761"/>
      <c r="H341"/>
      <c r="I341"/>
    </row>
    <row r="342" spans="4:9" x14ac:dyDescent="0.25">
      <c r="D342" s="761"/>
      <c r="E342" s="761"/>
      <c r="H342"/>
      <c r="I342"/>
    </row>
    <row r="343" spans="4:9" x14ac:dyDescent="0.25">
      <c r="D343" s="761"/>
      <c r="E343" s="761"/>
      <c r="H343"/>
      <c r="I343"/>
    </row>
    <row r="344" spans="4:9" x14ac:dyDescent="0.25">
      <c r="D344" s="761"/>
      <c r="E344" s="761"/>
      <c r="H344"/>
      <c r="I344"/>
    </row>
    <row r="345" spans="4:9" x14ac:dyDescent="0.25">
      <c r="D345" s="761"/>
      <c r="E345" s="761"/>
      <c r="H345"/>
      <c r="I345"/>
    </row>
    <row r="346" spans="4:9" x14ac:dyDescent="0.25">
      <c r="D346" s="761"/>
      <c r="E346" s="761"/>
      <c r="H346"/>
      <c r="I346"/>
    </row>
    <row r="347" spans="4:9" x14ac:dyDescent="0.25">
      <c r="D347" s="761"/>
      <c r="E347" s="761"/>
      <c r="H347"/>
      <c r="I347"/>
    </row>
    <row r="348" spans="4:9" x14ac:dyDescent="0.25">
      <c r="D348" s="761"/>
      <c r="E348" s="761"/>
      <c r="H348"/>
      <c r="I348"/>
    </row>
    <row r="349" spans="4:9" x14ac:dyDescent="0.25">
      <c r="D349" s="761"/>
      <c r="E349" s="761"/>
      <c r="H349"/>
      <c r="I349"/>
    </row>
    <row r="350" spans="4:9" x14ac:dyDescent="0.25">
      <c r="D350" s="761"/>
      <c r="E350" s="761"/>
      <c r="H350"/>
      <c r="I350"/>
    </row>
    <row r="351" spans="4:9" x14ac:dyDescent="0.25">
      <c r="D351" s="761"/>
      <c r="E351" s="761"/>
      <c r="H351"/>
      <c r="I351"/>
    </row>
    <row r="352" spans="4:9" x14ac:dyDescent="0.25">
      <c r="D352" s="761"/>
      <c r="E352" s="761"/>
      <c r="H352"/>
      <c r="I352"/>
    </row>
    <row r="353" spans="4:9" x14ac:dyDescent="0.25">
      <c r="D353" s="761"/>
      <c r="E353" s="761"/>
      <c r="H353"/>
      <c r="I353"/>
    </row>
    <row r="354" spans="4:9" x14ac:dyDescent="0.25">
      <c r="D354" s="761"/>
      <c r="E354" s="761"/>
      <c r="H354"/>
      <c r="I354"/>
    </row>
    <row r="355" spans="4:9" x14ac:dyDescent="0.25">
      <c r="D355" s="761"/>
      <c r="E355" s="761"/>
      <c r="H355"/>
      <c r="I355"/>
    </row>
    <row r="356" spans="4:9" x14ac:dyDescent="0.25">
      <c r="D356" s="761"/>
      <c r="E356" s="761"/>
      <c r="H356"/>
      <c r="I356"/>
    </row>
    <row r="357" spans="4:9" x14ac:dyDescent="0.25">
      <c r="D357" s="761"/>
      <c r="E357" s="761"/>
      <c r="H357"/>
      <c r="I357"/>
    </row>
    <row r="358" spans="4:9" x14ac:dyDescent="0.25">
      <c r="D358" s="761"/>
      <c r="E358" s="761"/>
      <c r="H358"/>
      <c r="I358"/>
    </row>
    <row r="359" spans="4:9" x14ac:dyDescent="0.25">
      <c r="D359" s="761"/>
      <c r="E359" s="761"/>
      <c r="H359"/>
      <c r="I359"/>
    </row>
    <row r="360" spans="4:9" x14ac:dyDescent="0.25">
      <c r="D360" s="761"/>
      <c r="E360" s="761"/>
      <c r="H360"/>
      <c r="I360"/>
    </row>
    <row r="361" spans="4:9" x14ac:dyDescent="0.25">
      <c r="D361" s="761"/>
      <c r="E361" s="761"/>
      <c r="H361"/>
      <c r="I361"/>
    </row>
    <row r="362" spans="4:9" x14ac:dyDescent="0.25">
      <c r="D362" s="761"/>
      <c r="E362" s="761"/>
      <c r="H362"/>
      <c r="I362"/>
    </row>
    <row r="363" spans="4:9" x14ac:dyDescent="0.25">
      <c r="D363" s="761"/>
      <c r="E363" s="761"/>
      <c r="H363"/>
      <c r="I363"/>
    </row>
    <row r="364" spans="4:9" x14ac:dyDescent="0.25">
      <c r="D364" s="761"/>
      <c r="E364" s="761"/>
      <c r="H364"/>
      <c r="I364"/>
    </row>
    <row r="365" spans="4:9" x14ac:dyDescent="0.25">
      <c r="D365" s="761"/>
      <c r="E365" s="761"/>
      <c r="H365"/>
      <c r="I365"/>
    </row>
    <row r="366" spans="4:9" x14ac:dyDescent="0.25">
      <c r="D366" s="761"/>
      <c r="E366" s="761"/>
      <c r="H366"/>
      <c r="I366"/>
    </row>
    <row r="367" spans="4:9" x14ac:dyDescent="0.25">
      <c r="D367" s="761"/>
      <c r="E367" s="761"/>
      <c r="H367"/>
      <c r="I367"/>
    </row>
    <row r="368" spans="4:9" x14ac:dyDescent="0.25">
      <c r="D368" s="761"/>
      <c r="E368" s="761"/>
      <c r="H368"/>
      <c r="I368"/>
    </row>
    <row r="369" spans="4:9" x14ac:dyDescent="0.25">
      <c r="D369" s="761"/>
      <c r="E369" s="761"/>
      <c r="H369"/>
      <c r="I369"/>
    </row>
    <row r="370" spans="4:9" x14ac:dyDescent="0.25">
      <c r="D370" s="761"/>
      <c r="E370" s="761"/>
      <c r="H370"/>
      <c r="I370"/>
    </row>
    <row r="371" spans="4:9" x14ac:dyDescent="0.25">
      <c r="D371" s="761"/>
      <c r="E371" s="761"/>
      <c r="H371"/>
      <c r="I371"/>
    </row>
    <row r="372" spans="4:9" x14ac:dyDescent="0.25">
      <c r="D372" s="761"/>
      <c r="E372" s="761"/>
      <c r="H372"/>
      <c r="I372"/>
    </row>
    <row r="373" spans="4:9" x14ac:dyDescent="0.25">
      <c r="D373" s="761"/>
      <c r="E373" s="761"/>
      <c r="H373"/>
      <c r="I373"/>
    </row>
    <row r="374" spans="4:9" x14ac:dyDescent="0.25">
      <c r="D374" s="761"/>
      <c r="E374" s="761"/>
      <c r="H374"/>
      <c r="I374"/>
    </row>
    <row r="375" spans="4:9" x14ac:dyDescent="0.25">
      <c r="D375" s="761"/>
      <c r="E375" s="761"/>
      <c r="H375"/>
      <c r="I375"/>
    </row>
    <row r="376" spans="4:9" x14ac:dyDescent="0.25">
      <c r="D376" s="761"/>
      <c r="E376" s="761"/>
      <c r="H376"/>
      <c r="I376"/>
    </row>
    <row r="377" spans="4:9" x14ac:dyDescent="0.25">
      <c r="D377" s="761"/>
      <c r="E377" s="761"/>
      <c r="H377"/>
      <c r="I377"/>
    </row>
    <row r="378" spans="4:9" x14ac:dyDescent="0.25">
      <c r="D378" s="761"/>
      <c r="E378" s="761"/>
      <c r="H378"/>
      <c r="I378"/>
    </row>
    <row r="379" spans="4:9" x14ac:dyDescent="0.25">
      <c r="D379" s="761"/>
      <c r="E379" s="761"/>
      <c r="H379"/>
      <c r="I379"/>
    </row>
    <row r="380" spans="4:9" x14ac:dyDescent="0.25">
      <c r="D380" s="761"/>
      <c r="E380" s="761"/>
      <c r="H380"/>
      <c r="I380"/>
    </row>
    <row r="381" spans="4:9" x14ac:dyDescent="0.25">
      <c r="D381" s="761"/>
      <c r="E381" s="761"/>
      <c r="H381"/>
      <c r="I381"/>
    </row>
    <row r="382" spans="4:9" x14ac:dyDescent="0.25">
      <c r="D382" s="761"/>
      <c r="E382" s="761"/>
      <c r="H382"/>
      <c r="I382"/>
    </row>
    <row r="383" spans="4:9" x14ac:dyDescent="0.25">
      <c r="D383" s="761"/>
      <c r="E383" s="761"/>
      <c r="H383"/>
      <c r="I383"/>
    </row>
    <row r="384" spans="4:9" x14ac:dyDescent="0.25">
      <c r="D384" s="761"/>
      <c r="E384" s="761"/>
      <c r="H384"/>
      <c r="I384"/>
    </row>
    <row r="385" spans="4:9" x14ac:dyDescent="0.25">
      <c r="D385" s="761"/>
      <c r="E385" s="761"/>
      <c r="H385"/>
      <c r="I385"/>
    </row>
    <row r="386" spans="4:9" x14ac:dyDescent="0.25">
      <c r="D386" s="761"/>
      <c r="E386" s="761"/>
      <c r="H386"/>
      <c r="I386"/>
    </row>
    <row r="387" spans="4:9" x14ac:dyDescent="0.25">
      <c r="D387" s="761"/>
      <c r="E387" s="761"/>
      <c r="H387"/>
      <c r="I387"/>
    </row>
    <row r="388" spans="4:9" x14ac:dyDescent="0.25">
      <c r="D388" s="761"/>
      <c r="E388" s="761"/>
      <c r="H388"/>
      <c r="I388"/>
    </row>
    <row r="389" spans="4:9" x14ac:dyDescent="0.25">
      <c r="D389" s="761"/>
      <c r="E389" s="761"/>
      <c r="H389"/>
      <c r="I389"/>
    </row>
    <row r="390" spans="4:9" x14ac:dyDescent="0.25">
      <c r="D390" s="761"/>
      <c r="E390" s="761"/>
      <c r="H390"/>
      <c r="I390"/>
    </row>
    <row r="391" spans="4:9" x14ac:dyDescent="0.25">
      <c r="D391" s="761"/>
      <c r="E391" s="761"/>
      <c r="H391"/>
      <c r="I391"/>
    </row>
    <row r="392" spans="4:9" x14ac:dyDescent="0.25">
      <c r="D392" s="761"/>
      <c r="E392" s="761"/>
      <c r="H392"/>
      <c r="I392"/>
    </row>
    <row r="393" spans="4:9" x14ac:dyDescent="0.25">
      <c r="D393" s="761"/>
      <c r="E393" s="761"/>
      <c r="H393"/>
      <c r="I393"/>
    </row>
    <row r="394" spans="4:9" x14ac:dyDescent="0.25">
      <c r="D394" s="761"/>
      <c r="E394" s="761"/>
      <c r="H394"/>
      <c r="I394"/>
    </row>
    <row r="395" spans="4:9" x14ac:dyDescent="0.25">
      <c r="D395" s="761"/>
      <c r="E395" s="761"/>
      <c r="H395"/>
      <c r="I395"/>
    </row>
    <row r="396" spans="4:9" x14ac:dyDescent="0.25">
      <c r="D396" s="761"/>
      <c r="E396" s="761"/>
      <c r="H396"/>
      <c r="I396"/>
    </row>
    <row r="397" spans="4:9" x14ac:dyDescent="0.25">
      <c r="D397" s="761"/>
      <c r="E397" s="761"/>
      <c r="H397"/>
      <c r="I397"/>
    </row>
    <row r="398" spans="4:9" x14ac:dyDescent="0.25">
      <c r="D398" s="761"/>
      <c r="E398" s="761"/>
      <c r="H398"/>
      <c r="I398"/>
    </row>
    <row r="399" spans="4:9" x14ac:dyDescent="0.25">
      <c r="D399" s="761"/>
      <c r="E399" s="761"/>
      <c r="H399"/>
      <c r="I399"/>
    </row>
    <row r="400" spans="4:9" x14ac:dyDescent="0.25">
      <c r="D400" s="761"/>
      <c r="E400" s="761"/>
      <c r="H400"/>
      <c r="I400"/>
    </row>
    <row r="401" spans="4:9" x14ac:dyDescent="0.25">
      <c r="D401" s="761"/>
      <c r="E401" s="761"/>
      <c r="H401"/>
      <c r="I401"/>
    </row>
    <row r="402" spans="4:9" x14ac:dyDescent="0.25">
      <c r="D402" s="761"/>
      <c r="E402" s="761"/>
      <c r="H402"/>
      <c r="I402"/>
    </row>
    <row r="403" spans="4:9" x14ac:dyDescent="0.25">
      <c r="D403" s="761"/>
      <c r="E403" s="761"/>
      <c r="H403"/>
      <c r="I403"/>
    </row>
    <row r="404" spans="4:9" x14ac:dyDescent="0.25">
      <c r="D404" s="761"/>
      <c r="E404" s="761"/>
      <c r="H404"/>
      <c r="I404"/>
    </row>
    <row r="405" spans="4:9" x14ac:dyDescent="0.25">
      <c r="D405" s="761"/>
      <c r="E405" s="761"/>
      <c r="H405"/>
      <c r="I405"/>
    </row>
    <row r="406" spans="4:9" x14ac:dyDescent="0.25">
      <c r="D406" s="761"/>
      <c r="E406" s="761"/>
      <c r="H406"/>
      <c r="I406"/>
    </row>
    <row r="407" spans="4:9" x14ac:dyDescent="0.25">
      <c r="D407" s="761"/>
      <c r="E407" s="761"/>
      <c r="H407"/>
      <c r="I407"/>
    </row>
    <row r="408" spans="4:9" x14ac:dyDescent="0.25">
      <c r="D408" s="761"/>
      <c r="E408" s="761"/>
      <c r="H408"/>
      <c r="I408"/>
    </row>
    <row r="409" spans="4:9" x14ac:dyDescent="0.25">
      <c r="D409" s="761"/>
      <c r="E409" s="761"/>
      <c r="H409"/>
      <c r="I409"/>
    </row>
    <row r="410" spans="4:9" x14ac:dyDescent="0.25">
      <c r="D410" s="761"/>
      <c r="E410" s="761"/>
      <c r="H410"/>
      <c r="I410"/>
    </row>
    <row r="411" spans="4:9" x14ac:dyDescent="0.25">
      <c r="D411" s="761"/>
      <c r="E411" s="761"/>
      <c r="H411"/>
      <c r="I411"/>
    </row>
    <row r="412" spans="4:9" x14ac:dyDescent="0.25">
      <c r="D412" s="761"/>
      <c r="E412" s="761"/>
      <c r="H412"/>
      <c r="I412"/>
    </row>
    <row r="413" spans="4:9" x14ac:dyDescent="0.25">
      <c r="D413" s="761"/>
      <c r="E413" s="761"/>
      <c r="H413"/>
      <c r="I413"/>
    </row>
    <row r="414" spans="4:9" x14ac:dyDescent="0.25">
      <c r="D414" s="761"/>
      <c r="E414" s="761"/>
      <c r="H414"/>
      <c r="I414"/>
    </row>
    <row r="415" spans="4:9" x14ac:dyDescent="0.25">
      <c r="D415" s="761"/>
      <c r="E415" s="761"/>
      <c r="H415"/>
      <c r="I415"/>
    </row>
    <row r="416" spans="4:9" x14ac:dyDescent="0.25">
      <c r="D416" s="761"/>
      <c r="E416" s="761"/>
      <c r="H416"/>
      <c r="I416"/>
    </row>
    <row r="417" spans="4:9" x14ac:dyDescent="0.25">
      <c r="D417" s="761"/>
      <c r="E417" s="761"/>
      <c r="H417"/>
      <c r="I417"/>
    </row>
    <row r="418" spans="4:9" x14ac:dyDescent="0.25">
      <c r="D418" s="761"/>
      <c r="E418" s="761"/>
      <c r="H418"/>
      <c r="I418"/>
    </row>
    <row r="419" spans="4:9" x14ac:dyDescent="0.25">
      <c r="D419" s="761"/>
      <c r="E419" s="761"/>
      <c r="H419"/>
      <c r="I419"/>
    </row>
    <row r="420" spans="4:9" x14ac:dyDescent="0.25">
      <c r="D420" s="761"/>
      <c r="E420" s="761"/>
      <c r="H420"/>
      <c r="I420"/>
    </row>
    <row r="421" spans="4:9" x14ac:dyDescent="0.25">
      <c r="D421" s="761"/>
      <c r="E421" s="761"/>
      <c r="H421"/>
      <c r="I421"/>
    </row>
    <row r="422" spans="4:9" x14ac:dyDescent="0.25">
      <c r="D422" s="761"/>
      <c r="E422" s="761"/>
      <c r="H422"/>
      <c r="I422"/>
    </row>
    <row r="423" spans="4:9" x14ac:dyDescent="0.25">
      <c r="D423" s="761"/>
      <c r="E423" s="761"/>
      <c r="H423"/>
      <c r="I423"/>
    </row>
    <row r="424" spans="4:9" x14ac:dyDescent="0.25">
      <c r="D424" s="761"/>
      <c r="E424" s="761"/>
      <c r="H424"/>
      <c r="I424"/>
    </row>
    <row r="425" spans="4:9" x14ac:dyDescent="0.25">
      <c r="D425" s="761"/>
      <c r="E425" s="761"/>
      <c r="H425"/>
      <c r="I425"/>
    </row>
    <row r="426" spans="4:9" x14ac:dyDescent="0.25">
      <c r="D426" s="761"/>
      <c r="E426" s="761"/>
      <c r="H426"/>
      <c r="I426"/>
    </row>
    <row r="427" spans="4:9" x14ac:dyDescent="0.25">
      <c r="D427" s="761"/>
      <c r="E427" s="761"/>
      <c r="H427"/>
      <c r="I427"/>
    </row>
    <row r="428" spans="4:9" x14ac:dyDescent="0.25">
      <c r="D428" s="761"/>
      <c r="E428" s="761"/>
      <c r="H428"/>
      <c r="I428"/>
    </row>
    <row r="429" spans="4:9" x14ac:dyDescent="0.25">
      <c r="D429" s="761"/>
      <c r="E429" s="761"/>
      <c r="H429"/>
      <c r="I429"/>
    </row>
    <row r="430" spans="4:9" x14ac:dyDescent="0.25">
      <c r="D430" s="761"/>
      <c r="E430" s="761"/>
      <c r="H430"/>
      <c r="I430"/>
    </row>
    <row r="431" spans="4:9" x14ac:dyDescent="0.25">
      <c r="D431" s="761"/>
      <c r="E431" s="761"/>
      <c r="H431"/>
      <c r="I431"/>
    </row>
    <row r="432" spans="4:9" x14ac:dyDescent="0.25">
      <c r="D432" s="761"/>
      <c r="E432" s="761"/>
      <c r="H432"/>
      <c r="I432"/>
    </row>
    <row r="433" spans="4:9" x14ac:dyDescent="0.25">
      <c r="D433" s="761"/>
      <c r="E433" s="761"/>
      <c r="H433"/>
      <c r="I433"/>
    </row>
    <row r="434" spans="4:9" x14ac:dyDescent="0.25">
      <c r="D434" s="761"/>
      <c r="E434" s="761"/>
      <c r="H434"/>
      <c r="I434"/>
    </row>
    <row r="435" spans="4:9" x14ac:dyDescent="0.25">
      <c r="D435" s="761"/>
      <c r="E435" s="761"/>
      <c r="H435"/>
      <c r="I435"/>
    </row>
    <row r="436" spans="4:9" x14ac:dyDescent="0.25">
      <c r="D436" s="761"/>
      <c r="E436" s="761"/>
      <c r="H436"/>
      <c r="I436"/>
    </row>
    <row r="437" spans="4:9" x14ac:dyDescent="0.25">
      <c r="D437" s="761"/>
      <c r="E437" s="761"/>
      <c r="H437"/>
      <c r="I437"/>
    </row>
    <row r="438" spans="4:9" x14ac:dyDescent="0.25">
      <c r="D438" s="761"/>
      <c r="E438" s="761"/>
      <c r="H438"/>
      <c r="I438"/>
    </row>
    <row r="439" spans="4:9" x14ac:dyDescent="0.25">
      <c r="D439" s="761"/>
      <c r="E439" s="761"/>
      <c r="H439"/>
      <c r="I439"/>
    </row>
    <row r="440" spans="4:9" x14ac:dyDescent="0.25">
      <c r="D440" s="761"/>
      <c r="E440" s="761"/>
      <c r="H440"/>
      <c r="I440"/>
    </row>
    <row r="441" spans="4:9" x14ac:dyDescent="0.25">
      <c r="D441" s="761"/>
      <c r="E441" s="761"/>
      <c r="H441"/>
      <c r="I441"/>
    </row>
    <row r="442" spans="4:9" x14ac:dyDescent="0.25">
      <c r="D442" s="761"/>
      <c r="E442" s="761"/>
      <c r="H442"/>
      <c r="I442"/>
    </row>
    <row r="443" spans="4:9" x14ac:dyDescent="0.25">
      <c r="D443" s="761"/>
      <c r="E443" s="761"/>
      <c r="H443"/>
      <c r="I443"/>
    </row>
    <row r="444" spans="4:9" x14ac:dyDescent="0.25">
      <c r="D444" s="761"/>
      <c r="E444" s="761"/>
      <c r="H444"/>
      <c r="I444"/>
    </row>
    <row r="445" spans="4:9" x14ac:dyDescent="0.25">
      <c r="D445" s="761"/>
      <c r="E445" s="761"/>
      <c r="H445"/>
      <c r="I445"/>
    </row>
    <row r="446" spans="4:9" x14ac:dyDescent="0.25">
      <c r="D446" s="761"/>
      <c r="E446" s="761"/>
      <c r="H446"/>
      <c r="I446"/>
    </row>
    <row r="447" spans="4:9" x14ac:dyDescent="0.25">
      <c r="D447" s="761"/>
      <c r="E447" s="761"/>
      <c r="H447"/>
      <c r="I447"/>
    </row>
    <row r="448" spans="4:9" x14ac:dyDescent="0.25">
      <c r="D448" s="761"/>
      <c r="E448" s="761"/>
      <c r="H448"/>
      <c r="I448"/>
    </row>
    <row r="449" spans="4:9" x14ac:dyDescent="0.25">
      <c r="D449" s="761"/>
      <c r="E449" s="761"/>
      <c r="H449"/>
      <c r="I449"/>
    </row>
    <row r="450" spans="4:9" x14ac:dyDescent="0.25">
      <c r="D450" s="761"/>
      <c r="E450" s="761"/>
      <c r="H450"/>
      <c r="I450"/>
    </row>
    <row r="451" spans="4:9" x14ac:dyDescent="0.25">
      <c r="D451" s="761"/>
      <c r="E451" s="761"/>
      <c r="H451"/>
      <c r="I451"/>
    </row>
    <row r="452" spans="4:9" x14ac:dyDescent="0.25">
      <c r="D452" s="761"/>
      <c r="E452" s="761"/>
      <c r="H452"/>
      <c r="I452"/>
    </row>
    <row r="453" spans="4:9" x14ac:dyDescent="0.25">
      <c r="D453" s="761"/>
      <c r="E453" s="761"/>
      <c r="H453"/>
      <c r="I453"/>
    </row>
    <row r="454" spans="4:9" x14ac:dyDescent="0.25">
      <c r="D454" s="761"/>
      <c r="E454" s="761"/>
      <c r="H454"/>
      <c r="I454"/>
    </row>
    <row r="455" spans="4:9" x14ac:dyDescent="0.25">
      <c r="D455" s="761"/>
      <c r="E455" s="761"/>
      <c r="H455"/>
      <c r="I455"/>
    </row>
    <row r="456" spans="4:9" x14ac:dyDescent="0.25">
      <c r="D456" s="761"/>
      <c r="E456" s="761"/>
      <c r="H456"/>
      <c r="I456"/>
    </row>
    <row r="457" spans="4:9" x14ac:dyDescent="0.25">
      <c r="D457" s="761"/>
      <c r="E457" s="761"/>
      <c r="H457"/>
      <c r="I457"/>
    </row>
    <row r="458" spans="4:9" x14ac:dyDescent="0.25">
      <c r="D458" s="761"/>
      <c r="E458" s="761"/>
      <c r="H458"/>
      <c r="I458"/>
    </row>
    <row r="459" spans="4:9" x14ac:dyDescent="0.25">
      <c r="D459" s="761"/>
      <c r="E459" s="761"/>
      <c r="H459"/>
      <c r="I459"/>
    </row>
    <row r="460" spans="4:9" x14ac:dyDescent="0.25">
      <c r="D460" s="761"/>
      <c r="E460" s="761"/>
      <c r="H460"/>
      <c r="I460"/>
    </row>
    <row r="461" spans="4:9" x14ac:dyDescent="0.25">
      <c r="D461" s="761"/>
      <c r="E461" s="761"/>
      <c r="H461"/>
      <c r="I461"/>
    </row>
    <row r="462" spans="4:9" x14ac:dyDescent="0.25">
      <c r="D462" s="761"/>
      <c r="E462" s="761"/>
      <c r="H462"/>
      <c r="I462"/>
    </row>
    <row r="463" spans="4:9" x14ac:dyDescent="0.25">
      <c r="D463" s="761"/>
      <c r="E463" s="761"/>
      <c r="H463"/>
      <c r="I463"/>
    </row>
    <row r="464" spans="4:9" x14ac:dyDescent="0.25">
      <c r="D464" s="761"/>
      <c r="E464" s="761"/>
      <c r="H464"/>
      <c r="I464"/>
    </row>
    <row r="465" spans="4:9" x14ac:dyDescent="0.25">
      <c r="D465" s="761"/>
      <c r="E465" s="761"/>
      <c r="H465"/>
      <c r="I465"/>
    </row>
    <row r="466" spans="4:9" x14ac:dyDescent="0.25">
      <c r="D466" s="761"/>
      <c r="E466" s="761"/>
      <c r="H466"/>
      <c r="I466"/>
    </row>
    <row r="467" spans="4:9" x14ac:dyDescent="0.25">
      <c r="D467" s="761"/>
      <c r="E467" s="761"/>
      <c r="H467"/>
      <c r="I467"/>
    </row>
    <row r="468" spans="4:9" x14ac:dyDescent="0.25">
      <c r="D468" s="761"/>
      <c r="E468" s="761"/>
      <c r="H468"/>
      <c r="I468"/>
    </row>
    <row r="469" spans="4:9" x14ac:dyDescent="0.25">
      <c r="D469" s="761"/>
      <c r="E469" s="761"/>
      <c r="H469"/>
      <c r="I469"/>
    </row>
    <row r="470" spans="4:9" x14ac:dyDescent="0.25">
      <c r="D470" s="761"/>
      <c r="E470" s="761"/>
      <c r="H470"/>
      <c r="I470"/>
    </row>
    <row r="471" spans="4:9" x14ac:dyDescent="0.25">
      <c r="D471" s="761"/>
      <c r="E471" s="761"/>
      <c r="H471"/>
      <c r="I471"/>
    </row>
    <row r="472" spans="4:9" x14ac:dyDescent="0.25">
      <c r="D472" s="761"/>
      <c r="E472" s="761"/>
      <c r="H472"/>
      <c r="I472"/>
    </row>
    <row r="473" spans="4:9" x14ac:dyDescent="0.25">
      <c r="D473" s="761"/>
      <c r="E473" s="761"/>
      <c r="H473"/>
      <c r="I473"/>
    </row>
    <row r="474" spans="4:9" x14ac:dyDescent="0.25">
      <c r="D474" s="761"/>
      <c r="E474" s="761"/>
      <c r="H474"/>
      <c r="I474"/>
    </row>
    <row r="475" spans="4:9" x14ac:dyDescent="0.25">
      <c r="D475" s="761"/>
      <c r="E475" s="761"/>
      <c r="H475"/>
      <c r="I475"/>
    </row>
    <row r="476" spans="4:9" x14ac:dyDescent="0.25">
      <c r="D476" s="761"/>
      <c r="E476" s="761"/>
      <c r="H476"/>
      <c r="I476"/>
    </row>
    <row r="477" spans="4:9" x14ac:dyDescent="0.25">
      <c r="D477" s="761"/>
      <c r="E477" s="761"/>
      <c r="H477"/>
      <c r="I477"/>
    </row>
    <row r="478" spans="4:9" x14ac:dyDescent="0.25">
      <c r="D478" s="761"/>
      <c r="E478" s="761"/>
      <c r="H478"/>
      <c r="I478"/>
    </row>
    <row r="479" spans="4:9" x14ac:dyDescent="0.25">
      <c r="D479" s="761"/>
      <c r="E479" s="761"/>
      <c r="H479"/>
      <c r="I479"/>
    </row>
    <row r="480" spans="4:9" x14ac:dyDescent="0.25">
      <c r="D480" s="761"/>
      <c r="E480" s="761"/>
      <c r="H480"/>
      <c r="I480"/>
    </row>
    <row r="481" spans="4:9" x14ac:dyDescent="0.25">
      <c r="D481" s="761"/>
      <c r="E481" s="761"/>
      <c r="H481"/>
      <c r="I481"/>
    </row>
    <row r="482" spans="4:9" x14ac:dyDescent="0.25">
      <c r="D482" s="761"/>
      <c r="E482" s="761"/>
      <c r="H482"/>
      <c r="I482"/>
    </row>
    <row r="483" spans="4:9" x14ac:dyDescent="0.25">
      <c r="D483" s="761"/>
      <c r="E483" s="761"/>
      <c r="H483"/>
      <c r="I483"/>
    </row>
    <row r="484" spans="4:9" x14ac:dyDescent="0.25">
      <c r="D484" s="761"/>
      <c r="E484" s="761"/>
      <c r="H484"/>
      <c r="I484"/>
    </row>
    <row r="485" spans="4:9" x14ac:dyDescent="0.25">
      <c r="D485" s="761"/>
      <c r="E485" s="761"/>
      <c r="H485"/>
      <c r="I485"/>
    </row>
    <row r="486" spans="4:9" x14ac:dyDescent="0.25">
      <c r="D486" s="761"/>
      <c r="E486" s="761"/>
      <c r="H486"/>
      <c r="I486"/>
    </row>
    <row r="487" spans="4:9" x14ac:dyDescent="0.25">
      <c r="D487" s="761"/>
      <c r="E487" s="761"/>
      <c r="H487"/>
      <c r="I487"/>
    </row>
    <row r="488" spans="4:9" x14ac:dyDescent="0.25">
      <c r="D488" s="761"/>
      <c r="E488" s="761"/>
      <c r="H488"/>
      <c r="I488"/>
    </row>
    <row r="489" spans="4:9" x14ac:dyDescent="0.25">
      <c r="D489" s="761"/>
      <c r="E489" s="761"/>
      <c r="H489"/>
      <c r="I489"/>
    </row>
    <row r="490" spans="4:9" x14ac:dyDescent="0.25">
      <c r="D490" s="761"/>
      <c r="E490" s="761"/>
      <c r="H490"/>
      <c r="I490"/>
    </row>
    <row r="491" spans="4:9" x14ac:dyDescent="0.25">
      <c r="D491" s="761"/>
      <c r="E491" s="761"/>
      <c r="H491"/>
      <c r="I491"/>
    </row>
    <row r="492" spans="4:9" x14ac:dyDescent="0.25">
      <c r="D492" s="761"/>
      <c r="E492" s="761"/>
      <c r="H492"/>
      <c r="I492"/>
    </row>
    <row r="493" spans="4:9" x14ac:dyDescent="0.25">
      <c r="D493" s="761"/>
      <c r="E493" s="761"/>
      <c r="H493"/>
      <c r="I493"/>
    </row>
    <row r="494" spans="4:9" x14ac:dyDescent="0.25">
      <c r="D494" s="761"/>
      <c r="E494" s="761"/>
      <c r="H494"/>
      <c r="I494"/>
    </row>
    <row r="495" spans="4:9" x14ac:dyDescent="0.25">
      <c r="D495" s="761"/>
      <c r="E495" s="761"/>
      <c r="H495"/>
      <c r="I495"/>
    </row>
    <row r="496" spans="4:9" x14ac:dyDescent="0.25">
      <c r="D496" s="761"/>
      <c r="E496" s="761"/>
      <c r="H496"/>
      <c r="I496"/>
    </row>
    <row r="497" spans="4:9" x14ac:dyDescent="0.25">
      <c r="D497" s="761"/>
      <c r="E497" s="761"/>
      <c r="H497"/>
      <c r="I497"/>
    </row>
    <row r="498" spans="4:9" x14ac:dyDescent="0.25">
      <c r="D498" s="761"/>
      <c r="E498" s="761"/>
      <c r="H498"/>
      <c r="I498"/>
    </row>
    <row r="499" spans="4:9" x14ac:dyDescent="0.25">
      <c r="D499" s="761"/>
      <c r="E499" s="761"/>
      <c r="H499"/>
      <c r="I499"/>
    </row>
    <row r="500" spans="4:9" x14ac:dyDescent="0.25">
      <c r="D500" s="761"/>
      <c r="E500" s="761"/>
      <c r="H500"/>
      <c r="I500"/>
    </row>
    <row r="501" spans="4:9" x14ac:dyDescent="0.25">
      <c r="D501" s="761"/>
      <c r="E501" s="761"/>
      <c r="H501"/>
      <c r="I501"/>
    </row>
    <row r="502" spans="4:9" x14ac:dyDescent="0.25">
      <c r="D502" s="761"/>
      <c r="E502" s="761"/>
      <c r="H502"/>
      <c r="I502"/>
    </row>
    <row r="503" spans="4:9" x14ac:dyDescent="0.25">
      <c r="D503" s="761"/>
      <c r="E503" s="761"/>
      <c r="H503"/>
      <c r="I503"/>
    </row>
    <row r="504" spans="4:9" x14ac:dyDescent="0.25">
      <c r="D504" s="761"/>
      <c r="E504" s="761"/>
      <c r="H504"/>
      <c r="I504"/>
    </row>
    <row r="505" spans="4:9" x14ac:dyDescent="0.25">
      <c r="D505" s="761"/>
      <c r="E505" s="761"/>
      <c r="H505"/>
      <c r="I505"/>
    </row>
    <row r="506" spans="4:9" x14ac:dyDescent="0.25">
      <c r="D506" s="761"/>
      <c r="E506" s="761"/>
      <c r="H506"/>
      <c r="I506"/>
    </row>
    <row r="507" spans="4:9" x14ac:dyDescent="0.25">
      <c r="D507" s="761"/>
      <c r="E507" s="761"/>
      <c r="H507"/>
      <c r="I507"/>
    </row>
    <row r="508" spans="4:9" x14ac:dyDescent="0.25">
      <c r="D508" s="761"/>
      <c r="E508" s="761"/>
      <c r="H508"/>
      <c r="I508"/>
    </row>
    <row r="509" spans="4:9" x14ac:dyDescent="0.25">
      <c r="D509" s="761"/>
      <c r="E509" s="761"/>
      <c r="H509"/>
      <c r="I509"/>
    </row>
    <row r="510" spans="4:9" x14ac:dyDescent="0.25">
      <c r="D510" s="761"/>
      <c r="E510" s="761"/>
      <c r="H510"/>
      <c r="I510"/>
    </row>
    <row r="511" spans="4:9" x14ac:dyDescent="0.25">
      <c r="D511" s="761"/>
      <c r="E511" s="761"/>
      <c r="H511"/>
      <c r="I511"/>
    </row>
    <row r="512" spans="4:9" x14ac:dyDescent="0.25">
      <c r="D512" s="761"/>
      <c r="E512" s="761"/>
      <c r="H512"/>
      <c r="I512"/>
    </row>
    <row r="513" spans="4:9" x14ac:dyDescent="0.25">
      <c r="D513" s="761"/>
      <c r="E513" s="761"/>
      <c r="H513"/>
      <c r="I513"/>
    </row>
    <row r="514" spans="4:9" x14ac:dyDescent="0.25">
      <c r="D514" s="761"/>
      <c r="E514" s="761"/>
      <c r="H514"/>
      <c r="I514"/>
    </row>
    <row r="515" spans="4:9" x14ac:dyDescent="0.25">
      <c r="D515" s="761"/>
      <c r="E515" s="761"/>
      <c r="H515"/>
      <c r="I515"/>
    </row>
    <row r="516" spans="4:9" x14ac:dyDescent="0.25">
      <c r="D516" s="761"/>
      <c r="E516" s="761"/>
      <c r="H516"/>
      <c r="I516"/>
    </row>
    <row r="517" spans="4:9" x14ac:dyDescent="0.25">
      <c r="D517" s="761"/>
      <c r="E517" s="761"/>
      <c r="H517"/>
      <c r="I517"/>
    </row>
    <row r="518" spans="4:9" x14ac:dyDescent="0.25">
      <c r="D518" s="761"/>
      <c r="E518" s="761"/>
      <c r="H518"/>
      <c r="I518"/>
    </row>
    <row r="519" spans="4:9" x14ac:dyDescent="0.25">
      <c r="D519" s="761"/>
      <c r="E519" s="761"/>
      <c r="H519"/>
      <c r="I519"/>
    </row>
    <row r="520" spans="4:9" x14ac:dyDescent="0.25">
      <c r="D520" s="761"/>
      <c r="E520" s="761"/>
      <c r="H520"/>
      <c r="I520"/>
    </row>
    <row r="521" spans="4:9" x14ac:dyDescent="0.25">
      <c r="D521" s="761"/>
      <c r="E521" s="761"/>
      <c r="H521"/>
      <c r="I521"/>
    </row>
    <row r="522" spans="4:9" x14ac:dyDescent="0.25">
      <c r="D522" s="761"/>
      <c r="E522" s="761"/>
      <c r="H522"/>
      <c r="I522"/>
    </row>
    <row r="523" spans="4:9" x14ac:dyDescent="0.25">
      <c r="D523" s="761"/>
      <c r="E523" s="761"/>
      <c r="H523"/>
      <c r="I523"/>
    </row>
    <row r="524" spans="4:9" x14ac:dyDescent="0.25">
      <c r="D524" s="761"/>
      <c r="E524" s="761"/>
      <c r="H524"/>
      <c r="I524"/>
    </row>
    <row r="525" spans="4:9" x14ac:dyDescent="0.25">
      <c r="D525" s="761"/>
      <c r="E525" s="761"/>
      <c r="H525"/>
      <c r="I525"/>
    </row>
    <row r="526" spans="4:9" x14ac:dyDescent="0.25">
      <c r="D526" s="761"/>
      <c r="E526" s="761"/>
      <c r="H526"/>
      <c r="I526"/>
    </row>
    <row r="527" spans="4:9" x14ac:dyDescent="0.25">
      <c r="D527" s="761"/>
      <c r="E527" s="761"/>
      <c r="H527"/>
      <c r="I527"/>
    </row>
    <row r="528" spans="4:9" x14ac:dyDescent="0.25">
      <c r="D528" s="761"/>
      <c r="E528" s="761"/>
      <c r="H528"/>
      <c r="I528"/>
    </row>
    <row r="529" spans="4:9" x14ac:dyDescent="0.25">
      <c r="D529" s="761"/>
      <c r="E529" s="761"/>
      <c r="H529"/>
      <c r="I529"/>
    </row>
    <row r="530" spans="4:9" x14ac:dyDescent="0.25">
      <c r="D530" s="761"/>
      <c r="E530" s="761"/>
      <c r="H530"/>
      <c r="I530"/>
    </row>
    <row r="531" spans="4:9" x14ac:dyDescent="0.25">
      <c r="D531" s="761"/>
      <c r="E531" s="761"/>
      <c r="H531"/>
      <c r="I531"/>
    </row>
    <row r="532" spans="4:9" x14ac:dyDescent="0.25">
      <c r="D532" s="761"/>
      <c r="E532" s="761"/>
      <c r="H532"/>
      <c r="I532"/>
    </row>
    <row r="533" spans="4:9" x14ac:dyDescent="0.25">
      <c r="D533" s="761"/>
      <c r="E533" s="761"/>
      <c r="H533"/>
      <c r="I533"/>
    </row>
    <row r="534" spans="4:9" x14ac:dyDescent="0.25">
      <c r="D534" s="761"/>
      <c r="E534" s="761"/>
      <c r="H534"/>
      <c r="I534"/>
    </row>
    <row r="535" spans="4:9" x14ac:dyDescent="0.25">
      <c r="D535" s="761"/>
      <c r="E535" s="761"/>
      <c r="H535"/>
      <c r="I535"/>
    </row>
    <row r="536" spans="4:9" x14ac:dyDescent="0.25">
      <c r="D536" s="761"/>
      <c r="E536" s="761"/>
      <c r="H536"/>
      <c r="I536"/>
    </row>
    <row r="537" spans="4:9" x14ac:dyDescent="0.25">
      <c r="D537" s="761"/>
      <c r="E537" s="761"/>
      <c r="H537"/>
      <c r="I537"/>
    </row>
    <row r="538" spans="4:9" x14ac:dyDescent="0.25">
      <c r="D538" s="761"/>
      <c r="E538" s="761"/>
      <c r="H538"/>
      <c r="I538"/>
    </row>
    <row r="539" spans="4:9" x14ac:dyDescent="0.25">
      <c r="D539" s="761"/>
      <c r="E539" s="761"/>
      <c r="H539"/>
      <c r="I539"/>
    </row>
    <row r="540" spans="4:9" x14ac:dyDescent="0.25">
      <c r="D540" s="761"/>
      <c r="E540" s="761"/>
      <c r="H540"/>
      <c r="I540"/>
    </row>
    <row r="541" spans="4:9" x14ac:dyDescent="0.25">
      <c r="D541" s="761"/>
      <c r="E541" s="761"/>
      <c r="H541"/>
      <c r="I541"/>
    </row>
    <row r="542" spans="4:9" x14ac:dyDescent="0.25">
      <c r="D542" s="761"/>
      <c r="E542" s="761"/>
      <c r="H542"/>
      <c r="I542"/>
    </row>
    <row r="543" spans="4:9" x14ac:dyDescent="0.25">
      <c r="D543" s="761"/>
      <c r="E543" s="761"/>
      <c r="H543"/>
      <c r="I543"/>
    </row>
    <row r="544" spans="4:9" x14ac:dyDescent="0.25">
      <c r="D544" s="761"/>
      <c r="E544" s="761"/>
      <c r="H544"/>
      <c r="I544"/>
    </row>
    <row r="545" spans="4:9" x14ac:dyDescent="0.25">
      <c r="D545" s="761"/>
      <c r="E545" s="761"/>
      <c r="H545"/>
      <c r="I545"/>
    </row>
    <row r="546" spans="4:9" x14ac:dyDescent="0.25">
      <c r="D546" s="761"/>
      <c r="E546" s="761"/>
      <c r="H546"/>
      <c r="I546"/>
    </row>
    <row r="547" spans="4:9" x14ac:dyDescent="0.25">
      <c r="D547" s="761"/>
      <c r="E547" s="761"/>
      <c r="H547"/>
      <c r="I547"/>
    </row>
    <row r="548" spans="4:9" x14ac:dyDescent="0.25">
      <c r="D548" s="761"/>
      <c r="E548" s="761"/>
      <c r="H548"/>
      <c r="I548"/>
    </row>
    <row r="549" spans="4:9" x14ac:dyDescent="0.25">
      <c r="D549" s="761"/>
      <c r="E549" s="761"/>
      <c r="H549"/>
      <c r="I549"/>
    </row>
    <row r="550" spans="4:9" x14ac:dyDescent="0.25">
      <c r="D550" s="761"/>
      <c r="E550" s="761"/>
      <c r="H550"/>
      <c r="I550"/>
    </row>
    <row r="551" spans="4:9" x14ac:dyDescent="0.25">
      <c r="D551" s="761"/>
      <c r="E551" s="761"/>
      <c r="H551"/>
      <c r="I551"/>
    </row>
    <row r="552" spans="4:9" x14ac:dyDescent="0.25">
      <c r="D552" s="761"/>
      <c r="E552" s="761"/>
      <c r="H552"/>
      <c r="I552"/>
    </row>
    <row r="553" spans="4:9" x14ac:dyDescent="0.25">
      <c r="D553" s="761"/>
      <c r="E553" s="761"/>
      <c r="H553"/>
      <c r="I553"/>
    </row>
    <row r="554" spans="4:9" x14ac:dyDescent="0.25">
      <c r="D554" s="761"/>
      <c r="E554" s="761"/>
      <c r="H554"/>
      <c r="I554"/>
    </row>
    <row r="555" spans="4:9" x14ac:dyDescent="0.25">
      <c r="D555" s="761"/>
      <c r="E555" s="761"/>
      <c r="H555"/>
      <c r="I555"/>
    </row>
    <row r="556" spans="4:9" x14ac:dyDescent="0.25">
      <c r="D556" s="761"/>
      <c r="E556" s="761"/>
      <c r="H556"/>
      <c r="I556"/>
    </row>
    <row r="557" spans="4:9" x14ac:dyDescent="0.25">
      <c r="D557" s="761"/>
      <c r="E557" s="761"/>
      <c r="H557"/>
      <c r="I557"/>
    </row>
    <row r="558" spans="4:9" x14ac:dyDescent="0.25">
      <c r="D558" s="761"/>
      <c r="E558" s="761"/>
      <c r="H558"/>
      <c r="I558"/>
    </row>
    <row r="559" spans="4:9" x14ac:dyDescent="0.25">
      <c r="D559" s="761"/>
      <c r="E559" s="761"/>
      <c r="H559"/>
      <c r="I559"/>
    </row>
    <row r="560" spans="4:9" x14ac:dyDescent="0.25">
      <c r="D560" s="761"/>
      <c r="E560" s="761"/>
      <c r="H560"/>
      <c r="I560"/>
    </row>
    <row r="561" spans="4:9" x14ac:dyDescent="0.25">
      <c r="D561" s="761"/>
      <c r="E561" s="761"/>
      <c r="H561"/>
      <c r="I561"/>
    </row>
    <row r="562" spans="4:9" x14ac:dyDescent="0.25">
      <c r="D562" s="761"/>
      <c r="E562" s="761"/>
      <c r="H562"/>
      <c r="I562"/>
    </row>
    <row r="563" spans="4:9" x14ac:dyDescent="0.25">
      <c r="D563" s="761"/>
      <c r="E563" s="761"/>
      <c r="H563"/>
      <c r="I563"/>
    </row>
    <row r="564" spans="4:9" x14ac:dyDescent="0.25">
      <c r="D564" s="761"/>
      <c r="E564" s="761"/>
      <c r="H564"/>
      <c r="I564"/>
    </row>
    <row r="565" spans="4:9" x14ac:dyDescent="0.25">
      <c r="D565" s="761"/>
      <c r="E565" s="761"/>
      <c r="H565"/>
      <c r="I565"/>
    </row>
    <row r="566" spans="4:9" x14ac:dyDescent="0.25">
      <c r="D566" s="761"/>
      <c r="E566" s="761"/>
      <c r="H566"/>
      <c r="I566"/>
    </row>
    <row r="567" spans="4:9" x14ac:dyDescent="0.25">
      <c r="D567" s="761"/>
      <c r="E567" s="761"/>
      <c r="H567"/>
      <c r="I567"/>
    </row>
    <row r="568" spans="4:9" x14ac:dyDescent="0.25">
      <c r="D568" s="761"/>
      <c r="E568" s="761"/>
      <c r="H568"/>
      <c r="I568"/>
    </row>
    <row r="569" spans="4:9" x14ac:dyDescent="0.25">
      <c r="D569" s="761"/>
      <c r="E569" s="761"/>
      <c r="H569"/>
      <c r="I569"/>
    </row>
    <row r="570" spans="4:9" x14ac:dyDescent="0.25">
      <c r="D570" s="761"/>
      <c r="E570" s="761"/>
      <c r="H570"/>
      <c r="I570"/>
    </row>
    <row r="571" spans="4:9" x14ac:dyDescent="0.25">
      <c r="D571" s="761"/>
      <c r="E571" s="761"/>
      <c r="H571"/>
      <c r="I571"/>
    </row>
    <row r="572" spans="4:9" x14ac:dyDescent="0.25">
      <c r="D572" s="761"/>
      <c r="E572" s="761"/>
      <c r="H572"/>
      <c r="I572"/>
    </row>
    <row r="573" spans="4:9" x14ac:dyDescent="0.25">
      <c r="D573" s="761"/>
      <c r="E573" s="761"/>
      <c r="H573"/>
      <c r="I573"/>
    </row>
    <row r="574" spans="4:9" x14ac:dyDescent="0.25">
      <c r="D574" s="761"/>
      <c r="E574" s="761"/>
      <c r="H574"/>
      <c r="I574"/>
    </row>
    <row r="575" spans="4:9" x14ac:dyDescent="0.25">
      <c r="D575" s="761"/>
      <c r="E575" s="761"/>
      <c r="H575"/>
      <c r="I575"/>
    </row>
    <row r="576" spans="4:9" x14ac:dyDescent="0.25">
      <c r="D576" s="761"/>
      <c r="E576" s="761"/>
      <c r="H576"/>
      <c r="I576"/>
    </row>
    <row r="577" spans="4:9" x14ac:dyDescent="0.25">
      <c r="D577" s="761"/>
      <c r="E577" s="761"/>
      <c r="H577"/>
      <c r="I577"/>
    </row>
    <row r="578" spans="4:9" x14ac:dyDescent="0.25">
      <c r="D578" s="761"/>
      <c r="E578" s="761"/>
      <c r="H578"/>
      <c r="I578"/>
    </row>
    <row r="579" spans="4:9" x14ac:dyDescent="0.25">
      <c r="D579" s="761"/>
      <c r="E579" s="761"/>
      <c r="H579"/>
      <c r="I579"/>
    </row>
    <row r="580" spans="4:9" x14ac:dyDescent="0.25">
      <c r="D580" s="761"/>
      <c r="E580" s="761"/>
      <c r="H580"/>
      <c r="I580"/>
    </row>
    <row r="581" spans="4:9" x14ac:dyDescent="0.25">
      <c r="D581" s="761"/>
      <c r="E581" s="761"/>
      <c r="H581"/>
      <c r="I581"/>
    </row>
    <row r="582" spans="4:9" x14ac:dyDescent="0.25">
      <c r="D582" s="761"/>
      <c r="E582" s="761"/>
      <c r="H582"/>
      <c r="I582"/>
    </row>
    <row r="583" spans="4:9" x14ac:dyDescent="0.25">
      <c r="D583" s="761"/>
      <c r="E583" s="761"/>
      <c r="H583"/>
      <c r="I583"/>
    </row>
    <row r="584" spans="4:9" x14ac:dyDescent="0.25">
      <c r="D584" s="761"/>
      <c r="E584" s="761"/>
      <c r="H584"/>
      <c r="I584"/>
    </row>
    <row r="585" spans="4:9" x14ac:dyDescent="0.25">
      <c r="D585" s="761"/>
      <c r="E585" s="761"/>
      <c r="H585"/>
      <c r="I585"/>
    </row>
    <row r="586" spans="4:9" x14ac:dyDescent="0.25">
      <c r="D586" s="761"/>
      <c r="E586" s="761"/>
      <c r="H586"/>
      <c r="I586"/>
    </row>
    <row r="587" spans="4:9" x14ac:dyDescent="0.25">
      <c r="D587" s="761"/>
      <c r="E587" s="761"/>
      <c r="H587"/>
      <c r="I587"/>
    </row>
    <row r="588" spans="4:9" x14ac:dyDescent="0.25">
      <c r="D588" s="761"/>
      <c r="E588" s="761"/>
      <c r="H588"/>
      <c r="I588"/>
    </row>
    <row r="589" spans="4:9" x14ac:dyDescent="0.25">
      <c r="D589" s="761"/>
      <c r="E589" s="761"/>
      <c r="H589"/>
      <c r="I589"/>
    </row>
    <row r="590" spans="4:9" x14ac:dyDescent="0.25">
      <c r="D590" s="761"/>
      <c r="E590" s="761"/>
      <c r="H590"/>
      <c r="I590"/>
    </row>
    <row r="591" spans="4:9" x14ac:dyDescent="0.25">
      <c r="D591" s="761"/>
      <c r="E591" s="761"/>
      <c r="H591"/>
      <c r="I591"/>
    </row>
    <row r="592" spans="4:9" x14ac:dyDescent="0.25">
      <c r="D592" s="761"/>
      <c r="E592" s="761"/>
      <c r="H592"/>
      <c r="I592"/>
    </row>
    <row r="593" spans="4:9" x14ac:dyDescent="0.25">
      <c r="D593" s="761"/>
      <c r="E593" s="761"/>
      <c r="H593"/>
      <c r="I593"/>
    </row>
    <row r="594" spans="4:9" x14ac:dyDescent="0.25">
      <c r="D594" s="761"/>
      <c r="E594" s="761"/>
      <c r="H594"/>
      <c r="I594"/>
    </row>
    <row r="595" spans="4:9" x14ac:dyDescent="0.25">
      <c r="D595" s="761"/>
      <c r="E595" s="761"/>
      <c r="H595"/>
      <c r="I595"/>
    </row>
    <row r="596" spans="4:9" x14ac:dyDescent="0.25">
      <c r="D596" s="761"/>
      <c r="E596" s="761"/>
      <c r="H596"/>
      <c r="I596"/>
    </row>
    <row r="597" spans="4:9" x14ac:dyDescent="0.25">
      <c r="D597" s="761"/>
      <c r="E597" s="761"/>
      <c r="H597"/>
      <c r="I597"/>
    </row>
    <row r="598" spans="4:9" x14ac:dyDescent="0.25">
      <c r="D598" s="761"/>
      <c r="E598" s="761"/>
      <c r="H598"/>
      <c r="I598"/>
    </row>
    <row r="599" spans="4:9" x14ac:dyDescent="0.25">
      <c r="D599" s="761"/>
      <c r="E599" s="761"/>
      <c r="H599"/>
      <c r="I599"/>
    </row>
    <row r="600" spans="4:9" x14ac:dyDescent="0.25">
      <c r="D600" s="761"/>
      <c r="E600" s="761"/>
      <c r="H600"/>
      <c r="I600"/>
    </row>
    <row r="601" spans="4:9" x14ac:dyDescent="0.25">
      <c r="D601" s="761"/>
      <c r="E601" s="761"/>
      <c r="H601"/>
      <c r="I601"/>
    </row>
    <row r="602" spans="4:9" x14ac:dyDescent="0.25">
      <c r="D602" s="761"/>
      <c r="E602" s="761"/>
      <c r="H602"/>
      <c r="I602"/>
    </row>
    <row r="603" spans="4:9" x14ac:dyDescent="0.25">
      <c r="D603" s="761"/>
      <c r="E603" s="761"/>
      <c r="H603"/>
      <c r="I603"/>
    </row>
    <row r="604" spans="4:9" x14ac:dyDescent="0.25">
      <c r="D604" s="761"/>
      <c r="E604" s="761"/>
      <c r="H604"/>
      <c r="I604"/>
    </row>
    <row r="605" spans="4:9" x14ac:dyDescent="0.25">
      <c r="D605" s="761"/>
      <c r="E605" s="761"/>
      <c r="H605"/>
      <c r="I605"/>
    </row>
    <row r="606" spans="4:9" x14ac:dyDescent="0.25">
      <c r="D606" s="761"/>
      <c r="E606" s="761"/>
      <c r="H606"/>
      <c r="I606"/>
    </row>
    <row r="607" spans="4:9" x14ac:dyDescent="0.25">
      <c r="D607" s="761"/>
      <c r="E607" s="761"/>
      <c r="H607"/>
      <c r="I607"/>
    </row>
    <row r="608" spans="4:9" x14ac:dyDescent="0.25">
      <c r="D608" s="761"/>
      <c r="E608" s="761"/>
      <c r="H608"/>
      <c r="I608"/>
    </row>
    <row r="609" spans="4:9" x14ac:dyDescent="0.25">
      <c r="D609" s="761"/>
      <c r="E609" s="761"/>
      <c r="H609"/>
      <c r="I609"/>
    </row>
    <row r="610" spans="4:9" x14ac:dyDescent="0.25">
      <c r="D610" s="761"/>
      <c r="E610" s="761"/>
      <c r="H610"/>
      <c r="I610"/>
    </row>
    <row r="611" spans="4:9" x14ac:dyDescent="0.25">
      <c r="D611" s="761"/>
      <c r="E611" s="761"/>
      <c r="H611"/>
      <c r="I611"/>
    </row>
    <row r="612" spans="4:9" x14ac:dyDescent="0.25">
      <c r="D612" s="761"/>
      <c r="E612" s="761"/>
      <c r="H612"/>
      <c r="I612"/>
    </row>
    <row r="613" spans="4:9" x14ac:dyDescent="0.25">
      <c r="D613" s="761"/>
      <c r="E613" s="761"/>
      <c r="H613"/>
      <c r="I613"/>
    </row>
    <row r="614" spans="4:9" x14ac:dyDescent="0.25">
      <c r="D614" s="761"/>
      <c r="E614" s="761"/>
      <c r="H614"/>
      <c r="I614"/>
    </row>
    <row r="615" spans="4:9" x14ac:dyDescent="0.25">
      <c r="D615" s="761"/>
      <c r="E615" s="761"/>
      <c r="H615"/>
      <c r="I615"/>
    </row>
    <row r="616" spans="4:9" x14ac:dyDescent="0.25">
      <c r="D616" s="761"/>
      <c r="E616" s="761"/>
      <c r="H616"/>
      <c r="I616"/>
    </row>
    <row r="617" spans="4:9" x14ac:dyDescent="0.25">
      <c r="D617" s="761"/>
      <c r="E617" s="761"/>
      <c r="H617"/>
      <c r="I617"/>
    </row>
    <row r="618" spans="4:9" x14ac:dyDescent="0.25">
      <c r="D618" s="761"/>
      <c r="E618" s="761"/>
      <c r="H618"/>
      <c r="I618"/>
    </row>
    <row r="619" spans="4:9" x14ac:dyDescent="0.25">
      <c r="D619" s="761"/>
      <c r="E619" s="761"/>
      <c r="H619"/>
      <c r="I619"/>
    </row>
    <row r="620" spans="4:9" x14ac:dyDescent="0.25">
      <c r="D620" s="761"/>
      <c r="E620" s="761"/>
      <c r="H620"/>
      <c r="I620"/>
    </row>
    <row r="621" spans="4:9" x14ac:dyDescent="0.25">
      <c r="D621" s="761"/>
      <c r="E621" s="761"/>
      <c r="H621"/>
      <c r="I621"/>
    </row>
    <row r="622" spans="4:9" x14ac:dyDescent="0.25">
      <c r="D622" s="761"/>
      <c r="E622" s="761"/>
      <c r="H622"/>
      <c r="I622"/>
    </row>
    <row r="623" spans="4:9" x14ac:dyDescent="0.25">
      <c r="D623" s="761"/>
      <c r="E623" s="761"/>
      <c r="H623"/>
      <c r="I623"/>
    </row>
    <row r="624" spans="4:9" x14ac:dyDescent="0.25">
      <c r="D624" s="761"/>
      <c r="E624" s="761"/>
      <c r="H624"/>
      <c r="I624"/>
    </row>
    <row r="625" spans="4:9" x14ac:dyDescent="0.25">
      <c r="D625" s="761"/>
      <c r="E625" s="761"/>
      <c r="H625"/>
      <c r="I625"/>
    </row>
    <row r="626" spans="4:9" x14ac:dyDescent="0.25">
      <c r="D626" s="761"/>
      <c r="E626" s="761"/>
      <c r="H626"/>
      <c r="I626"/>
    </row>
    <row r="627" spans="4:9" x14ac:dyDescent="0.25">
      <c r="D627" s="761"/>
      <c r="E627" s="761"/>
      <c r="H627"/>
      <c r="I627"/>
    </row>
    <row r="628" spans="4:9" x14ac:dyDescent="0.25">
      <c r="D628" s="761"/>
      <c r="E628" s="761"/>
      <c r="H628"/>
      <c r="I628"/>
    </row>
    <row r="629" spans="4:9" x14ac:dyDescent="0.25">
      <c r="D629" s="761"/>
      <c r="E629" s="761"/>
      <c r="H629"/>
      <c r="I629"/>
    </row>
    <row r="630" spans="4:9" x14ac:dyDescent="0.25">
      <c r="D630" s="761"/>
      <c r="E630" s="761"/>
      <c r="H630"/>
      <c r="I630"/>
    </row>
    <row r="631" spans="4:9" x14ac:dyDescent="0.25">
      <c r="D631" s="761"/>
      <c r="E631" s="761"/>
      <c r="H631"/>
      <c r="I631"/>
    </row>
    <row r="632" spans="4:9" x14ac:dyDescent="0.25">
      <c r="D632" s="761"/>
      <c r="E632" s="761"/>
      <c r="H632"/>
      <c r="I632"/>
    </row>
    <row r="633" spans="4:9" x14ac:dyDescent="0.25">
      <c r="D633" s="761"/>
      <c r="E633" s="761"/>
      <c r="H633"/>
      <c r="I633"/>
    </row>
    <row r="634" spans="4:9" x14ac:dyDescent="0.25">
      <c r="D634" s="761"/>
      <c r="E634" s="761"/>
      <c r="H634"/>
      <c r="I634"/>
    </row>
    <row r="635" spans="4:9" x14ac:dyDescent="0.25">
      <c r="D635" s="761"/>
      <c r="E635" s="761"/>
      <c r="H635"/>
      <c r="I635"/>
    </row>
    <row r="636" spans="4:9" x14ac:dyDescent="0.25">
      <c r="D636" s="761"/>
      <c r="E636" s="761"/>
      <c r="H636"/>
      <c r="I636"/>
    </row>
    <row r="637" spans="4:9" x14ac:dyDescent="0.25">
      <c r="D637" s="761"/>
      <c r="E637" s="761"/>
      <c r="H637"/>
      <c r="I637"/>
    </row>
    <row r="638" spans="4:9" x14ac:dyDescent="0.25">
      <c r="D638" s="761"/>
      <c r="E638" s="761"/>
      <c r="H638"/>
      <c r="I638"/>
    </row>
    <row r="639" spans="4:9" x14ac:dyDescent="0.25">
      <c r="D639" s="761"/>
      <c r="E639" s="761"/>
      <c r="H639"/>
      <c r="I639"/>
    </row>
    <row r="640" spans="4:9" x14ac:dyDescent="0.25">
      <c r="D640" s="761"/>
      <c r="E640" s="761"/>
      <c r="H640"/>
      <c r="I640"/>
    </row>
    <row r="641" spans="4:9" x14ac:dyDescent="0.25">
      <c r="D641" s="761"/>
      <c r="E641" s="761"/>
      <c r="H641"/>
      <c r="I641"/>
    </row>
    <row r="642" spans="4:9" x14ac:dyDescent="0.25">
      <c r="D642" s="761"/>
      <c r="E642" s="761"/>
      <c r="H642"/>
      <c r="I642"/>
    </row>
    <row r="643" spans="4:9" x14ac:dyDescent="0.25">
      <c r="D643" s="761"/>
      <c r="E643" s="761"/>
      <c r="H643"/>
      <c r="I643"/>
    </row>
    <row r="644" spans="4:9" x14ac:dyDescent="0.25">
      <c r="D644" s="761"/>
      <c r="E644" s="761"/>
      <c r="H644"/>
      <c r="I644"/>
    </row>
    <row r="645" spans="4:9" x14ac:dyDescent="0.25">
      <c r="D645" s="761"/>
      <c r="E645" s="761"/>
      <c r="H645"/>
      <c r="I645"/>
    </row>
    <row r="646" spans="4:9" x14ac:dyDescent="0.25">
      <c r="D646" s="761"/>
      <c r="E646" s="761"/>
      <c r="H646"/>
      <c r="I646"/>
    </row>
    <row r="647" spans="4:9" x14ac:dyDescent="0.25">
      <c r="D647" s="761"/>
      <c r="E647" s="761"/>
      <c r="H647"/>
      <c r="I647"/>
    </row>
    <row r="648" spans="4:9" x14ac:dyDescent="0.25">
      <c r="D648" s="761"/>
      <c r="E648" s="761"/>
      <c r="H648"/>
      <c r="I648"/>
    </row>
    <row r="649" spans="4:9" x14ac:dyDescent="0.25">
      <c r="D649" s="761"/>
      <c r="E649" s="761"/>
      <c r="H649"/>
      <c r="I649"/>
    </row>
    <row r="650" spans="4:9" x14ac:dyDescent="0.25">
      <c r="D650" s="761"/>
      <c r="E650" s="761"/>
      <c r="H650"/>
      <c r="I650"/>
    </row>
    <row r="651" spans="4:9" x14ac:dyDescent="0.25">
      <c r="D651" s="761"/>
      <c r="E651" s="761"/>
      <c r="H651"/>
      <c r="I651"/>
    </row>
    <row r="652" spans="4:9" x14ac:dyDescent="0.25">
      <c r="D652" s="761"/>
      <c r="E652" s="761"/>
      <c r="H652"/>
      <c r="I652"/>
    </row>
    <row r="653" spans="4:9" x14ac:dyDescent="0.25">
      <c r="D653" s="761"/>
      <c r="E653" s="761"/>
      <c r="H653"/>
      <c r="I653"/>
    </row>
    <row r="654" spans="4:9" x14ac:dyDescent="0.25">
      <c r="D654" s="761"/>
      <c r="E654" s="761"/>
      <c r="H654"/>
      <c r="I654"/>
    </row>
    <row r="655" spans="4:9" x14ac:dyDescent="0.25">
      <c r="D655" s="761"/>
      <c r="E655" s="761"/>
      <c r="H655"/>
      <c r="I655"/>
    </row>
    <row r="656" spans="4:9" x14ac:dyDescent="0.25">
      <c r="D656" s="761"/>
      <c r="E656" s="761"/>
      <c r="H656"/>
      <c r="I656"/>
    </row>
    <row r="657" spans="4:9" x14ac:dyDescent="0.25">
      <c r="D657" s="761"/>
      <c r="E657" s="761"/>
      <c r="H657"/>
      <c r="I657"/>
    </row>
    <row r="658" spans="4:9" x14ac:dyDescent="0.25">
      <c r="D658" s="761"/>
      <c r="E658" s="761"/>
      <c r="H658"/>
      <c r="I658"/>
    </row>
    <row r="659" spans="4:9" x14ac:dyDescent="0.25">
      <c r="D659" s="761"/>
      <c r="E659" s="761"/>
      <c r="H659"/>
      <c r="I659"/>
    </row>
    <row r="660" spans="4:9" x14ac:dyDescent="0.25">
      <c r="D660" s="761"/>
      <c r="E660" s="761"/>
      <c r="H660"/>
      <c r="I660"/>
    </row>
    <row r="661" spans="4:9" x14ac:dyDescent="0.25">
      <c r="D661" s="761"/>
      <c r="E661" s="761"/>
      <c r="H661"/>
      <c r="I661"/>
    </row>
    <row r="662" spans="4:9" x14ac:dyDescent="0.25">
      <c r="D662" s="761"/>
      <c r="E662" s="761"/>
      <c r="H662"/>
      <c r="I662"/>
    </row>
    <row r="663" spans="4:9" x14ac:dyDescent="0.25">
      <c r="D663" s="761"/>
      <c r="E663" s="761"/>
      <c r="H663"/>
      <c r="I663"/>
    </row>
    <row r="664" spans="4:9" x14ac:dyDescent="0.25">
      <c r="D664" s="761"/>
      <c r="E664" s="761"/>
      <c r="H664"/>
      <c r="I664"/>
    </row>
    <row r="665" spans="4:9" x14ac:dyDescent="0.25">
      <c r="D665" s="761"/>
      <c r="E665" s="761"/>
      <c r="H665"/>
      <c r="I665"/>
    </row>
    <row r="666" spans="4:9" x14ac:dyDescent="0.25">
      <c r="D666" s="761"/>
      <c r="E666" s="761"/>
      <c r="H666"/>
      <c r="I666"/>
    </row>
    <row r="667" spans="4:9" x14ac:dyDescent="0.25">
      <c r="D667" s="761"/>
      <c r="E667" s="761"/>
      <c r="H667"/>
      <c r="I667"/>
    </row>
    <row r="668" spans="4:9" x14ac:dyDescent="0.25">
      <c r="D668" s="761"/>
      <c r="E668" s="761"/>
      <c r="H668"/>
      <c r="I668"/>
    </row>
    <row r="669" spans="4:9" x14ac:dyDescent="0.25">
      <c r="D669" s="761"/>
      <c r="E669" s="761"/>
      <c r="H669"/>
      <c r="I669"/>
    </row>
    <row r="670" spans="4:9" x14ac:dyDescent="0.25">
      <c r="D670" s="761"/>
      <c r="E670" s="761"/>
      <c r="H670"/>
      <c r="I670"/>
    </row>
    <row r="671" spans="4:9" x14ac:dyDescent="0.25">
      <c r="D671" s="761"/>
      <c r="E671" s="761"/>
      <c r="H671"/>
      <c r="I671"/>
    </row>
    <row r="672" spans="4:9" x14ac:dyDescent="0.25">
      <c r="D672" s="761"/>
      <c r="E672" s="761"/>
      <c r="H672"/>
      <c r="I672"/>
    </row>
    <row r="673" spans="4:9" x14ac:dyDescent="0.25">
      <c r="D673" s="761"/>
      <c r="E673" s="761"/>
      <c r="H673"/>
      <c r="I673"/>
    </row>
    <row r="674" spans="4:9" x14ac:dyDescent="0.25">
      <c r="D674" s="761"/>
      <c r="E674" s="761"/>
      <c r="H674"/>
      <c r="I674"/>
    </row>
    <row r="675" spans="4:9" x14ac:dyDescent="0.25">
      <c r="D675" s="761"/>
      <c r="E675" s="761"/>
      <c r="H675"/>
      <c r="I675"/>
    </row>
    <row r="676" spans="4:9" x14ac:dyDescent="0.25">
      <c r="D676" s="761"/>
      <c r="E676" s="761"/>
      <c r="H676"/>
      <c r="I676"/>
    </row>
    <row r="677" spans="4:9" x14ac:dyDescent="0.25">
      <c r="D677" s="761"/>
      <c r="E677" s="761"/>
      <c r="H677"/>
      <c r="I677"/>
    </row>
    <row r="678" spans="4:9" x14ac:dyDescent="0.25">
      <c r="D678" s="761"/>
      <c r="E678" s="761"/>
      <c r="H678"/>
      <c r="I678"/>
    </row>
    <row r="679" spans="4:9" x14ac:dyDescent="0.25">
      <c r="D679" s="761"/>
      <c r="E679" s="761"/>
      <c r="H679"/>
      <c r="I679"/>
    </row>
    <row r="680" spans="4:9" x14ac:dyDescent="0.25">
      <c r="D680" s="761"/>
      <c r="E680" s="761"/>
      <c r="H680"/>
      <c r="I680"/>
    </row>
    <row r="681" spans="4:9" x14ac:dyDescent="0.25">
      <c r="D681" s="761"/>
      <c r="E681" s="761"/>
      <c r="H681"/>
      <c r="I681"/>
    </row>
    <row r="682" spans="4:9" x14ac:dyDescent="0.25">
      <c r="D682" s="761"/>
      <c r="E682" s="761"/>
      <c r="H682"/>
      <c r="I682"/>
    </row>
    <row r="683" spans="4:9" x14ac:dyDescent="0.25">
      <c r="D683" s="761"/>
      <c r="E683" s="761"/>
      <c r="H683"/>
      <c r="I683"/>
    </row>
    <row r="684" spans="4:9" x14ac:dyDescent="0.25">
      <c r="D684" s="761"/>
      <c r="E684" s="761"/>
      <c r="H684"/>
      <c r="I684"/>
    </row>
    <row r="685" spans="4:9" x14ac:dyDescent="0.25">
      <c r="D685" s="761"/>
      <c r="E685" s="761"/>
      <c r="H685"/>
      <c r="I685"/>
    </row>
    <row r="686" spans="4:9" x14ac:dyDescent="0.25">
      <c r="D686" s="761"/>
      <c r="E686" s="761"/>
      <c r="H686"/>
      <c r="I686"/>
    </row>
    <row r="687" spans="4:9" x14ac:dyDescent="0.25">
      <c r="D687" s="761"/>
      <c r="E687" s="761"/>
      <c r="H687"/>
      <c r="I687"/>
    </row>
    <row r="688" spans="4:9" x14ac:dyDescent="0.25">
      <c r="D688" s="761"/>
      <c r="E688" s="761"/>
      <c r="H688"/>
      <c r="I688"/>
    </row>
    <row r="689" spans="4:9" x14ac:dyDescent="0.25">
      <c r="D689" s="761"/>
      <c r="E689" s="761"/>
      <c r="H689"/>
      <c r="I689"/>
    </row>
    <row r="690" spans="4:9" x14ac:dyDescent="0.25">
      <c r="D690" s="761"/>
      <c r="E690" s="761"/>
      <c r="H690"/>
      <c r="I690"/>
    </row>
    <row r="691" spans="4:9" x14ac:dyDescent="0.25">
      <c r="D691" s="761"/>
      <c r="E691" s="761"/>
      <c r="H691"/>
      <c r="I691"/>
    </row>
    <row r="692" spans="4:9" x14ac:dyDescent="0.25">
      <c r="D692" s="761"/>
      <c r="E692" s="761"/>
      <c r="H692"/>
      <c r="I692"/>
    </row>
    <row r="693" spans="4:9" x14ac:dyDescent="0.25">
      <c r="D693" s="761"/>
      <c r="E693" s="761"/>
      <c r="H693"/>
      <c r="I693"/>
    </row>
    <row r="694" spans="4:9" x14ac:dyDescent="0.25">
      <c r="D694" s="761"/>
      <c r="E694" s="761"/>
      <c r="H694"/>
      <c r="I694"/>
    </row>
    <row r="695" spans="4:9" x14ac:dyDescent="0.25">
      <c r="D695" s="761"/>
      <c r="E695" s="761"/>
      <c r="H695"/>
      <c r="I695"/>
    </row>
    <row r="696" spans="4:9" x14ac:dyDescent="0.25">
      <c r="D696" s="761"/>
      <c r="E696" s="761"/>
      <c r="H696"/>
      <c r="I696"/>
    </row>
    <row r="697" spans="4:9" x14ac:dyDescent="0.25">
      <c r="D697" s="761"/>
      <c r="E697" s="761"/>
      <c r="H697"/>
      <c r="I697"/>
    </row>
    <row r="698" spans="4:9" x14ac:dyDescent="0.25">
      <c r="D698" s="761"/>
      <c r="E698" s="761"/>
      <c r="H698"/>
      <c r="I698"/>
    </row>
    <row r="699" spans="4:9" x14ac:dyDescent="0.25">
      <c r="D699" s="761"/>
      <c r="E699" s="761"/>
      <c r="H699"/>
      <c r="I699"/>
    </row>
    <row r="700" spans="4:9" x14ac:dyDescent="0.25">
      <c r="D700" s="761"/>
      <c r="E700" s="761"/>
      <c r="H700"/>
      <c r="I700"/>
    </row>
    <row r="701" spans="4:9" x14ac:dyDescent="0.25">
      <c r="D701" s="761"/>
      <c r="E701" s="761"/>
      <c r="H701"/>
      <c r="I701"/>
    </row>
    <row r="702" spans="4:9" x14ac:dyDescent="0.25">
      <c r="D702" s="761"/>
      <c r="E702" s="761"/>
      <c r="H702"/>
      <c r="I702"/>
    </row>
    <row r="703" spans="4:9" x14ac:dyDescent="0.25">
      <c r="D703" s="761"/>
      <c r="E703" s="761"/>
      <c r="H703"/>
      <c r="I703"/>
    </row>
    <row r="704" spans="4:9" x14ac:dyDescent="0.25">
      <c r="D704" s="761"/>
      <c r="E704" s="761"/>
      <c r="H704"/>
      <c r="I704"/>
    </row>
    <row r="705" spans="4:9" x14ac:dyDescent="0.25">
      <c r="D705" s="761"/>
      <c r="E705" s="761"/>
      <c r="H705"/>
      <c r="I705"/>
    </row>
    <row r="706" spans="4:9" x14ac:dyDescent="0.25">
      <c r="D706" s="761"/>
      <c r="E706" s="761"/>
      <c r="H706"/>
      <c r="I706"/>
    </row>
    <row r="707" spans="4:9" x14ac:dyDescent="0.25">
      <c r="D707" s="761"/>
      <c r="E707" s="761"/>
      <c r="H707"/>
      <c r="I707"/>
    </row>
    <row r="708" spans="4:9" x14ac:dyDescent="0.25">
      <c r="D708" s="761"/>
      <c r="E708" s="761"/>
      <c r="H708"/>
      <c r="I708"/>
    </row>
    <row r="709" spans="4:9" x14ac:dyDescent="0.25">
      <c r="D709" s="761"/>
      <c r="E709" s="761"/>
      <c r="H709"/>
      <c r="I709"/>
    </row>
    <row r="710" spans="4:9" x14ac:dyDescent="0.25">
      <c r="D710" s="761"/>
      <c r="E710" s="761"/>
      <c r="H710"/>
      <c r="I710"/>
    </row>
    <row r="711" spans="4:9" x14ac:dyDescent="0.25">
      <c r="D711" s="761"/>
      <c r="E711" s="761"/>
      <c r="H711"/>
      <c r="I711"/>
    </row>
    <row r="712" spans="4:9" x14ac:dyDescent="0.25">
      <c r="D712" s="761"/>
      <c r="E712" s="761"/>
      <c r="H712"/>
      <c r="I712"/>
    </row>
    <row r="713" spans="4:9" x14ac:dyDescent="0.25">
      <c r="D713" s="761"/>
      <c r="E713" s="761"/>
      <c r="H713"/>
      <c r="I713"/>
    </row>
    <row r="714" spans="4:9" x14ac:dyDescent="0.25">
      <c r="D714" s="761"/>
      <c r="E714" s="761"/>
      <c r="H714"/>
      <c r="I714"/>
    </row>
    <row r="715" spans="4:9" x14ac:dyDescent="0.25">
      <c r="D715" s="761"/>
      <c r="E715" s="761"/>
      <c r="H715"/>
      <c r="I715"/>
    </row>
    <row r="716" spans="4:9" x14ac:dyDescent="0.25">
      <c r="D716" s="761"/>
      <c r="E716" s="761"/>
      <c r="H716"/>
      <c r="I716"/>
    </row>
    <row r="717" spans="4:9" x14ac:dyDescent="0.25">
      <c r="D717" s="761"/>
      <c r="E717" s="761"/>
      <c r="H717"/>
      <c r="I717"/>
    </row>
    <row r="718" spans="4:9" x14ac:dyDescent="0.25">
      <c r="D718" s="761"/>
      <c r="E718" s="761"/>
      <c r="H718"/>
      <c r="I718"/>
    </row>
    <row r="719" spans="4:9" x14ac:dyDescent="0.25">
      <c r="D719" s="761"/>
      <c r="E719" s="761"/>
      <c r="H719"/>
      <c r="I719"/>
    </row>
    <row r="720" spans="4:9" x14ac:dyDescent="0.25">
      <c r="D720" s="761"/>
      <c r="E720" s="761"/>
      <c r="H720"/>
      <c r="I720"/>
    </row>
    <row r="721" spans="4:9" x14ac:dyDescent="0.25">
      <c r="D721" s="761"/>
      <c r="E721" s="761"/>
      <c r="H721"/>
      <c r="I721"/>
    </row>
    <row r="722" spans="4:9" x14ac:dyDescent="0.25">
      <c r="D722" s="761"/>
      <c r="E722" s="761"/>
      <c r="H722"/>
      <c r="I722"/>
    </row>
    <row r="723" spans="4:9" x14ac:dyDescent="0.25">
      <c r="D723" s="761"/>
      <c r="E723" s="761"/>
      <c r="H723"/>
      <c r="I723"/>
    </row>
    <row r="724" spans="4:9" x14ac:dyDescent="0.25">
      <c r="D724" s="761"/>
      <c r="E724" s="761"/>
      <c r="H724"/>
      <c r="I724"/>
    </row>
    <row r="725" spans="4:9" x14ac:dyDescent="0.25">
      <c r="D725" s="761"/>
      <c r="E725" s="761"/>
      <c r="H725"/>
      <c r="I725"/>
    </row>
    <row r="726" spans="4:9" x14ac:dyDescent="0.25">
      <c r="D726" s="761"/>
      <c r="E726" s="761"/>
      <c r="H726"/>
      <c r="I726"/>
    </row>
    <row r="727" spans="4:9" x14ac:dyDescent="0.25">
      <c r="D727" s="761"/>
      <c r="E727" s="761"/>
      <c r="H727"/>
      <c r="I727"/>
    </row>
    <row r="728" spans="4:9" x14ac:dyDescent="0.25">
      <c r="D728" s="761"/>
      <c r="E728" s="761"/>
      <c r="H728"/>
      <c r="I728"/>
    </row>
    <row r="729" spans="4:9" x14ac:dyDescent="0.25">
      <c r="D729" s="761"/>
      <c r="E729" s="761"/>
      <c r="H729"/>
      <c r="I729"/>
    </row>
    <row r="730" spans="4:9" x14ac:dyDescent="0.25">
      <c r="D730" s="761"/>
      <c r="E730" s="761"/>
      <c r="H730"/>
      <c r="I730"/>
    </row>
    <row r="731" spans="4:9" x14ac:dyDescent="0.25">
      <c r="D731" s="761"/>
      <c r="E731" s="761"/>
      <c r="H731"/>
      <c r="I731"/>
    </row>
    <row r="732" spans="4:9" x14ac:dyDescent="0.25">
      <c r="D732" s="761"/>
      <c r="E732" s="761"/>
      <c r="H732"/>
      <c r="I732"/>
    </row>
    <row r="733" spans="4:9" x14ac:dyDescent="0.25">
      <c r="D733" s="761"/>
      <c r="E733" s="761"/>
      <c r="H733"/>
      <c r="I733"/>
    </row>
    <row r="734" spans="4:9" x14ac:dyDescent="0.25">
      <c r="D734" s="761"/>
      <c r="E734" s="761"/>
      <c r="H734"/>
      <c r="I734"/>
    </row>
    <row r="735" spans="4:9" x14ac:dyDescent="0.25">
      <c r="D735" s="761"/>
      <c r="E735" s="761"/>
      <c r="H735"/>
      <c r="I735"/>
    </row>
    <row r="736" spans="4:9" x14ac:dyDescent="0.25">
      <c r="D736" s="761"/>
      <c r="E736" s="761"/>
      <c r="H736"/>
      <c r="I736"/>
    </row>
    <row r="737" spans="4:9" x14ac:dyDescent="0.25">
      <c r="D737" s="761"/>
      <c r="E737" s="761"/>
      <c r="H737"/>
      <c r="I737"/>
    </row>
    <row r="738" spans="4:9" x14ac:dyDescent="0.25">
      <c r="D738" s="761"/>
      <c r="E738" s="761"/>
      <c r="H738"/>
      <c r="I738"/>
    </row>
    <row r="739" spans="4:9" x14ac:dyDescent="0.25">
      <c r="D739" s="761"/>
      <c r="E739" s="761"/>
      <c r="H739"/>
      <c r="I739"/>
    </row>
    <row r="740" spans="4:9" x14ac:dyDescent="0.25">
      <c r="D740" s="761"/>
      <c r="E740" s="761"/>
      <c r="H740"/>
      <c r="I740"/>
    </row>
    <row r="741" spans="4:9" x14ac:dyDescent="0.25">
      <c r="D741" s="761"/>
      <c r="E741" s="761"/>
      <c r="H741"/>
      <c r="I741"/>
    </row>
    <row r="742" spans="4:9" x14ac:dyDescent="0.25">
      <c r="D742" s="761"/>
      <c r="E742" s="761"/>
      <c r="H742"/>
      <c r="I742"/>
    </row>
    <row r="743" spans="4:9" x14ac:dyDescent="0.25">
      <c r="D743" s="761"/>
      <c r="E743" s="761"/>
      <c r="H743"/>
      <c r="I743"/>
    </row>
    <row r="744" spans="4:9" x14ac:dyDescent="0.25">
      <c r="D744" s="761"/>
      <c r="E744" s="761"/>
      <c r="H744"/>
      <c r="I744"/>
    </row>
    <row r="745" spans="4:9" x14ac:dyDescent="0.25">
      <c r="D745" s="761"/>
      <c r="E745" s="761"/>
      <c r="H745"/>
      <c r="I745"/>
    </row>
    <row r="746" spans="4:9" x14ac:dyDescent="0.25">
      <c r="D746" s="761"/>
      <c r="E746" s="761"/>
      <c r="H746"/>
      <c r="I746"/>
    </row>
    <row r="747" spans="4:9" x14ac:dyDescent="0.25">
      <c r="D747" s="761"/>
      <c r="E747" s="761"/>
      <c r="H747"/>
      <c r="I747"/>
    </row>
    <row r="748" spans="4:9" x14ac:dyDescent="0.25">
      <c r="D748" s="761"/>
      <c r="E748" s="761"/>
      <c r="H748"/>
      <c r="I748"/>
    </row>
    <row r="749" spans="4:9" x14ac:dyDescent="0.25">
      <c r="D749" s="761"/>
      <c r="E749" s="761"/>
      <c r="H749"/>
      <c r="I749"/>
    </row>
    <row r="750" spans="4:9" x14ac:dyDescent="0.25">
      <c r="D750" s="761"/>
      <c r="E750" s="761"/>
      <c r="H750"/>
      <c r="I750"/>
    </row>
    <row r="751" spans="4:9" x14ac:dyDescent="0.25">
      <c r="D751" s="761"/>
      <c r="E751" s="761"/>
      <c r="H751"/>
      <c r="I751"/>
    </row>
    <row r="752" spans="4:9" x14ac:dyDescent="0.25">
      <c r="D752" s="761"/>
      <c r="E752" s="761"/>
      <c r="H752"/>
      <c r="I752"/>
    </row>
    <row r="753" spans="4:9" x14ac:dyDescent="0.25">
      <c r="D753" s="761"/>
      <c r="E753" s="761"/>
      <c r="H753"/>
      <c r="I753"/>
    </row>
    <row r="754" spans="4:9" x14ac:dyDescent="0.25">
      <c r="D754" s="761"/>
      <c r="E754" s="761"/>
      <c r="H754"/>
      <c r="I754"/>
    </row>
    <row r="755" spans="4:9" x14ac:dyDescent="0.25">
      <c r="D755" s="761"/>
      <c r="E755" s="761"/>
      <c r="H755"/>
      <c r="I755"/>
    </row>
    <row r="756" spans="4:9" x14ac:dyDescent="0.25">
      <c r="D756" s="761"/>
      <c r="E756" s="761"/>
      <c r="H756"/>
      <c r="I756"/>
    </row>
    <row r="757" spans="4:9" x14ac:dyDescent="0.25">
      <c r="D757" s="761"/>
      <c r="E757" s="761"/>
      <c r="H757"/>
      <c r="I757"/>
    </row>
    <row r="758" spans="4:9" x14ac:dyDescent="0.25">
      <c r="D758" s="761"/>
      <c r="E758" s="761"/>
      <c r="H758"/>
      <c r="I758"/>
    </row>
    <row r="759" spans="4:9" x14ac:dyDescent="0.25">
      <c r="D759" s="761"/>
      <c r="E759" s="761"/>
      <c r="H759"/>
      <c r="I759"/>
    </row>
    <row r="760" spans="4:9" x14ac:dyDescent="0.25">
      <c r="D760" s="761"/>
      <c r="E760" s="761"/>
      <c r="H760"/>
      <c r="I760"/>
    </row>
    <row r="761" spans="4:9" x14ac:dyDescent="0.25">
      <c r="D761" s="761"/>
      <c r="E761" s="761"/>
      <c r="H761"/>
      <c r="I761"/>
    </row>
    <row r="762" spans="4:9" x14ac:dyDescent="0.25">
      <c r="D762" s="761"/>
      <c r="E762" s="761"/>
      <c r="H762"/>
      <c r="I762"/>
    </row>
    <row r="763" spans="4:9" x14ac:dyDescent="0.25">
      <c r="D763" s="761"/>
      <c r="E763" s="761"/>
      <c r="H763"/>
      <c r="I763"/>
    </row>
    <row r="764" spans="4:9" x14ac:dyDescent="0.25">
      <c r="D764" s="761"/>
      <c r="E764" s="761"/>
      <c r="H764"/>
      <c r="I764"/>
    </row>
    <row r="765" spans="4:9" x14ac:dyDescent="0.25">
      <c r="D765" s="761"/>
      <c r="E765" s="761"/>
      <c r="H765"/>
      <c r="I765"/>
    </row>
    <row r="766" spans="4:9" x14ac:dyDescent="0.25">
      <c r="D766" s="761"/>
      <c r="E766" s="761"/>
      <c r="H766"/>
      <c r="I766"/>
    </row>
    <row r="767" spans="4:9" x14ac:dyDescent="0.25">
      <c r="D767" s="761"/>
      <c r="E767" s="761"/>
      <c r="H767"/>
      <c r="I767"/>
    </row>
    <row r="768" spans="4:9" x14ac:dyDescent="0.25">
      <c r="D768" s="761"/>
      <c r="E768" s="761"/>
      <c r="H768"/>
      <c r="I768"/>
    </row>
    <row r="769" spans="4:9" x14ac:dyDescent="0.25">
      <c r="D769" s="761"/>
      <c r="E769" s="761"/>
      <c r="H769"/>
      <c r="I769"/>
    </row>
    <row r="770" spans="4:9" x14ac:dyDescent="0.25">
      <c r="D770" s="761"/>
      <c r="E770" s="761"/>
      <c r="H770"/>
      <c r="I770"/>
    </row>
    <row r="771" spans="4:9" x14ac:dyDescent="0.25">
      <c r="D771" s="761"/>
      <c r="E771" s="761"/>
      <c r="H771"/>
      <c r="I771"/>
    </row>
    <row r="772" spans="4:9" x14ac:dyDescent="0.25">
      <c r="D772" s="761"/>
      <c r="E772" s="761"/>
      <c r="H772"/>
      <c r="I772"/>
    </row>
    <row r="773" spans="4:9" x14ac:dyDescent="0.25">
      <c r="D773" s="761"/>
      <c r="E773" s="761"/>
      <c r="H773"/>
      <c r="I773"/>
    </row>
    <row r="774" spans="4:9" x14ac:dyDescent="0.25">
      <c r="D774" s="761"/>
      <c r="E774" s="761"/>
      <c r="H774"/>
      <c r="I774"/>
    </row>
    <row r="775" spans="4:9" x14ac:dyDescent="0.25">
      <c r="D775" s="761"/>
      <c r="E775" s="761"/>
      <c r="H775"/>
      <c r="I775"/>
    </row>
    <row r="776" spans="4:9" x14ac:dyDescent="0.25">
      <c r="D776" s="761"/>
      <c r="E776" s="761"/>
      <c r="H776"/>
      <c r="I776"/>
    </row>
    <row r="777" spans="4:9" x14ac:dyDescent="0.25">
      <c r="D777" s="761"/>
      <c r="E777" s="761"/>
      <c r="H777"/>
      <c r="I777"/>
    </row>
    <row r="778" spans="4:9" x14ac:dyDescent="0.25">
      <c r="D778" s="761"/>
      <c r="E778" s="761"/>
      <c r="H778"/>
      <c r="I778"/>
    </row>
    <row r="779" spans="4:9" x14ac:dyDescent="0.25">
      <c r="D779" s="761"/>
      <c r="E779" s="761"/>
      <c r="H779"/>
      <c r="I779"/>
    </row>
    <row r="780" spans="4:9" x14ac:dyDescent="0.25">
      <c r="D780" s="761"/>
      <c r="E780" s="761"/>
      <c r="H780"/>
      <c r="I780"/>
    </row>
    <row r="781" spans="4:9" x14ac:dyDescent="0.25">
      <c r="D781" s="761"/>
      <c r="E781" s="761"/>
      <c r="H781"/>
      <c r="I781"/>
    </row>
    <row r="782" spans="4:9" x14ac:dyDescent="0.25">
      <c r="D782" s="761"/>
      <c r="E782" s="761"/>
      <c r="H782"/>
      <c r="I782"/>
    </row>
    <row r="783" spans="4:9" x14ac:dyDescent="0.25">
      <c r="D783" s="761"/>
      <c r="E783" s="761"/>
      <c r="H783"/>
      <c r="I783"/>
    </row>
    <row r="784" spans="4:9" x14ac:dyDescent="0.25">
      <c r="D784" s="761"/>
      <c r="E784" s="761"/>
      <c r="H784"/>
      <c r="I784"/>
    </row>
    <row r="785" spans="4:9" x14ac:dyDescent="0.25">
      <c r="D785" s="761"/>
      <c r="E785" s="761"/>
      <c r="H785"/>
      <c r="I785"/>
    </row>
    <row r="786" spans="4:9" x14ac:dyDescent="0.25">
      <c r="D786" s="761"/>
      <c r="E786" s="761"/>
      <c r="H786"/>
      <c r="I786"/>
    </row>
    <row r="787" spans="4:9" x14ac:dyDescent="0.25">
      <c r="D787" s="761"/>
      <c r="E787" s="761"/>
      <c r="H787"/>
      <c r="I787"/>
    </row>
    <row r="788" spans="4:9" x14ac:dyDescent="0.25">
      <c r="D788" s="761"/>
      <c r="E788" s="761"/>
      <c r="H788"/>
      <c r="I788"/>
    </row>
    <row r="789" spans="4:9" x14ac:dyDescent="0.25">
      <c r="D789" s="761"/>
      <c r="E789" s="761"/>
      <c r="H789"/>
      <c r="I789"/>
    </row>
    <row r="790" spans="4:9" x14ac:dyDescent="0.25">
      <c r="D790" s="761"/>
      <c r="E790" s="761"/>
      <c r="H790"/>
      <c r="I790"/>
    </row>
    <row r="791" spans="4:9" x14ac:dyDescent="0.25">
      <c r="D791" s="761"/>
      <c r="E791" s="761"/>
      <c r="H791"/>
      <c r="I791"/>
    </row>
    <row r="792" spans="4:9" x14ac:dyDescent="0.25">
      <c r="D792" s="761"/>
      <c r="E792" s="761"/>
      <c r="H792"/>
      <c r="I792"/>
    </row>
    <row r="793" spans="4:9" x14ac:dyDescent="0.25">
      <c r="D793" s="761"/>
      <c r="E793" s="761"/>
      <c r="H793"/>
      <c r="I793"/>
    </row>
    <row r="794" spans="4:9" x14ac:dyDescent="0.25">
      <c r="D794" s="761"/>
      <c r="E794" s="761"/>
      <c r="H794"/>
      <c r="I794"/>
    </row>
    <row r="795" spans="4:9" x14ac:dyDescent="0.25">
      <c r="D795" s="761"/>
      <c r="E795" s="761"/>
      <c r="H795"/>
      <c r="I795"/>
    </row>
    <row r="796" spans="4:9" x14ac:dyDescent="0.25">
      <c r="D796" s="761"/>
      <c r="E796" s="761"/>
      <c r="H796"/>
      <c r="I796"/>
    </row>
    <row r="797" spans="4:9" x14ac:dyDescent="0.25">
      <c r="D797" s="761"/>
      <c r="E797" s="761"/>
      <c r="H797"/>
      <c r="I797"/>
    </row>
    <row r="798" spans="4:9" x14ac:dyDescent="0.25">
      <c r="D798" s="761"/>
      <c r="E798" s="761"/>
      <c r="H798"/>
      <c r="I798"/>
    </row>
    <row r="799" spans="4:9" x14ac:dyDescent="0.25">
      <c r="D799" s="761"/>
      <c r="E799" s="761"/>
      <c r="H799"/>
      <c r="I799"/>
    </row>
    <row r="800" spans="4:9" x14ac:dyDescent="0.25">
      <c r="D800" s="761"/>
      <c r="E800" s="761"/>
      <c r="H800"/>
      <c r="I800"/>
    </row>
    <row r="801" spans="4:9" x14ac:dyDescent="0.25">
      <c r="D801" s="761"/>
      <c r="E801" s="761"/>
      <c r="H801"/>
      <c r="I801"/>
    </row>
    <row r="802" spans="4:9" x14ac:dyDescent="0.25">
      <c r="D802" s="761"/>
      <c r="E802" s="761"/>
      <c r="H802"/>
      <c r="I802"/>
    </row>
    <row r="803" spans="4:9" x14ac:dyDescent="0.25">
      <c r="D803" s="761"/>
      <c r="E803" s="761"/>
      <c r="H803"/>
      <c r="I803"/>
    </row>
    <row r="804" spans="4:9" x14ac:dyDescent="0.25">
      <c r="D804" s="761"/>
      <c r="E804" s="761"/>
      <c r="H804"/>
      <c r="I804"/>
    </row>
    <row r="805" spans="4:9" x14ac:dyDescent="0.25">
      <c r="D805" s="761"/>
      <c r="E805" s="761"/>
      <c r="H805"/>
      <c r="I805"/>
    </row>
    <row r="806" spans="4:9" x14ac:dyDescent="0.25">
      <c r="D806" s="761"/>
      <c r="E806" s="761"/>
      <c r="H806"/>
      <c r="I806"/>
    </row>
    <row r="807" spans="4:9" x14ac:dyDescent="0.25">
      <c r="D807" s="761"/>
      <c r="E807" s="761"/>
      <c r="H807"/>
      <c r="I807"/>
    </row>
    <row r="808" spans="4:9" x14ac:dyDescent="0.25">
      <c r="D808" s="761"/>
      <c r="E808" s="761"/>
      <c r="H808"/>
      <c r="I808"/>
    </row>
    <row r="809" spans="4:9" x14ac:dyDescent="0.25">
      <c r="D809" s="761"/>
      <c r="E809" s="761"/>
      <c r="H809"/>
      <c r="I809"/>
    </row>
    <row r="810" spans="4:9" x14ac:dyDescent="0.25">
      <c r="D810" s="761"/>
      <c r="E810" s="761"/>
      <c r="H810"/>
      <c r="I810"/>
    </row>
    <row r="811" spans="4:9" x14ac:dyDescent="0.25">
      <c r="D811" s="761"/>
      <c r="E811" s="761"/>
      <c r="H811"/>
      <c r="I811"/>
    </row>
    <row r="812" spans="4:9" x14ac:dyDescent="0.25">
      <c r="D812" s="761"/>
      <c r="E812" s="761"/>
      <c r="H812"/>
      <c r="I812"/>
    </row>
    <row r="813" spans="4:9" x14ac:dyDescent="0.25">
      <c r="D813" s="761"/>
      <c r="E813" s="761"/>
      <c r="H813"/>
      <c r="I813"/>
    </row>
    <row r="814" spans="4:9" x14ac:dyDescent="0.25">
      <c r="D814" s="761"/>
      <c r="E814" s="761"/>
      <c r="H814"/>
      <c r="I814"/>
    </row>
    <row r="815" spans="4:9" x14ac:dyDescent="0.25">
      <c r="D815" s="761"/>
      <c r="E815" s="761"/>
      <c r="H815"/>
      <c r="I815"/>
    </row>
    <row r="816" spans="4:9" x14ac:dyDescent="0.25">
      <c r="D816" s="761"/>
      <c r="E816" s="761"/>
      <c r="H816"/>
      <c r="I816"/>
    </row>
    <row r="817" spans="4:9" x14ac:dyDescent="0.25">
      <c r="D817" s="761"/>
      <c r="E817" s="761"/>
      <c r="H817"/>
      <c r="I817"/>
    </row>
    <row r="818" spans="4:9" x14ac:dyDescent="0.25">
      <c r="D818" s="761"/>
      <c r="E818" s="761"/>
      <c r="H818"/>
      <c r="I818"/>
    </row>
    <row r="819" spans="4:9" x14ac:dyDescent="0.25">
      <c r="D819" s="761"/>
      <c r="E819" s="761"/>
      <c r="H819"/>
      <c r="I819"/>
    </row>
    <row r="820" spans="4:9" x14ac:dyDescent="0.25">
      <c r="D820" s="761"/>
      <c r="E820" s="761"/>
      <c r="H820"/>
      <c r="I820"/>
    </row>
    <row r="821" spans="4:9" x14ac:dyDescent="0.25">
      <c r="D821" s="761"/>
      <c r="E821" s="761"/>
      <c r="H821"/>
      <c r="I821"/>
    </row>
    <row r="822" spans="4:9" x14ac:dyDescent="0.25">
      <c r="D822" s="761"/>
      <c r="E822" s="761"/>
      <c r="H822"/>
      <c r="I822"/>
    </row>
    <row r="823" spans="4:9" x14ac:dyDescent="0.25">
      <c r="D823" s="761"/>
      <c r="E823" s="761"/>
      <c r="H823"/>
      <c r="I823"/>
    </row>
    <row r="824" spans="4:9" x14ac:dyDescent="0.25">
      <c r="D824" s="761"/>
      <c r="E824" s="761"/>
      <c r="H824"/>
      <c r="I824"/>
    </row>
    <row r="825" spans="4:9" x14ac:dyDescent="0.25">
      <c r="D825" s="761"/>
      <c r="E825" s="761"/>
      <c r="H825"/>
      <c r="I825"/>
    </row>
    <row r="826" spans="4:9" x14ac:dyDescent="0.25">
      <c r="D826" s="761"/>
      <c r="E826" s="761"/>
      <c r="H826"/>
      <c r="I826"/>
    </row>
    <row r="827" spans="4:9" x14ac:dyDescent="0.25">
      <c r="D827" s="761"/>
      <c r="E827" s="761"/>
      <c r="H827"/>
      <c r="I827"/>
    </row>
    <row r="828" spans="4:9" x14ac:dyDescent="0.25">
      <c r="D828" s="761"/>
      <c r="E828" s="761"/>
      <c r="H828"/>
      <c r="I828"/>
    </row>
    <row r="829" spans="4:9" x14ac:dyDescent="0.25">
      <c r="D829" s="761"/>
      <c r="E829" s="761"/>
      <c r="H829"/>
      <c r="I829"/>
    </row>
    <row r="830" spans="4:9" x14ac:dyDescent="0.25">
      <c r="D830" s="761"/>
      <c r="E830" s="761"/>
      <c r="H830"/>
      <c r="I830"/>
    </row>
    <row r="831" spans="4:9" x14ac:dyDescent="0.25">
      <c r="D831" s="761"/>
      <c r="E831" s="761"/>
      <c r="H831"/>
      <c r="I831"/>
    </row>
    <row r="832" spans="4:9" x14ac:dyDescent="0.25">
      <c r="D832" s="761"/>
      <c r="E832" s="761"/>
      <c r="H832"/>
      <c r="I832"/>
    </row>
    <row r="833" spans="4:9" x14ac:dyDescent="0.25">
      <c r="D833" s="761"/>
      <c r="E833" s="761"/>
      <c r="H833"/>
      <c r="I833"/>
    </row>
    <row r="834" spans="4:9" x14ac:dyDescent="0.25">
      <c r="D834" s="761"/>
      <c r="E834" s="761"/>
      <c r="H834"/>
      <c r="I834"/>
    </row>
    <row r="835" spans="4:9" x14ac:dyDescent="0.25">
      <c r="D835" s="761"/>
      <c r="E835" s="761"/>
      <c r="H835"/>
      <c r="I835"/>
    </row>
    <row r="836" spans="4:9" x14ac:dyDescent="0.25">
      <c r="D836" s="761"/>
      <c r="E836" s="761"/>
      <c r="H836"/>
      <c r="I836"/>
    </row>
    <row r="837" spans="4:9" x14ac:dyDescent="0.25">
      <c r="D837" s="761"/>
      <c r="E837" s="761"/>
      <c r="H837"/>
      <c r="I837"/>
    </row>
    <row r="838" spans="4:9" x14ac:dyDescent="0.25">
      <c r="D838" s="761"/>
      <c r="E838" s="761"/>
      <c r="H838"/>
      <c r="I838"/>
    </row>
    <row r="839" spans="4:9" x14ac:dyDescent="0.25">
      <c r="D839" s="761"/>
      <c r="E839" s="761"/>
      <c r="H839"/>
      <c r="I839"/>
    </row>
    <row r="840" spans="4:9" x14ac:dyDescent="0.25">
      <c r="D840" s="761"/>
      <c r="E840" s="761"/>
      <c r="H840"/>
      <c r="I840"/>
    </row>
    <row r="841" spans="4:9" x14ac:dyDescent="0.25">
      <c r="D841" s="761"/>
      <c r="E841" s="761"/>
      <c r="H841"/>
      <c r="I841"/>
    </row>
    <row r="842" spans="4:9" x14ac:dyDescent="0.25">
      <c r="D842" s="761"/>
      <c r="E842" s="761"/>
      <c r="H842"/>
      <c r="I842"/>
    </row>
    <row r="843" spans="4:9" x14ac:dyDescent="0.25">
      <c r="D843" s="761"/>
      <c r="E843" s="761"/>
      <c r="H843"/>
      <c r="I843"/>
    </row>
    <row r="844" spans="4:9" x14ac:dyDescent="0.25">
      <c r="D844" s="761"/>
      <c r="E844" s="761"/>
      <c r="H844"/>
      <c r="I844"/>
    </row>
    <row r="845" spans="4:9" x14ac:dyDescent="0.25">
      <c r="D845" s="761"/>
      <c r="E845" s="761"/>
      <c r="H845"/>
      <c r="I845"/>
    </row>
    <row r="846" spans="4:9" x14ac:dyDescent="0.25">
      <c r="D846" s="761"/>
      <c r="E846" s="761"/>
      <c r="H846"/>
      <c r="I846"/>
    </row>
    <row r="847" spans="4:9" x14ac:dyDescent="0.25">
      <c r="D847" s="761"/>
      <c r="E847" s="761"/>
      <c r="H847"/>
      <c r="I847"/>
    </row>
    <row r="848" spans="4:9" x14ac:dyDescent="0.25">
      <c r="D848" s="761"/>
      <c r="E848" s="761"/>
      <c r="H848"/>
      <c r="I848"/>
    </row>
    <row r="849" spans="4:9" x14ac:dyDescent="0.25">
      <c r="D849" s="761"/>
      <c r="E849" s="761"/>
      <c r="H849"/>
      <c r="I849"/>
    </row>
    <row r="850" spans="4:9" x14ac:dyDescent="0.25">
      <c r="D850" s="761"/>
      <c r="E850" s="761"/>
      <c r="H850"/>
      <c r="I850"/>
    </row>
    <row r="851" spans="4:9" x14ac:dyDescent="0.25">
      <c r="D851" s="761"/>
      <c r="E851" s="761"/>
      <c r="H851"/>
      <c r="I851"/>
    </row>
    <row r="852" spans="4:9" x14ac:dyDescent="0.25">
      <c r="D852" s="761"/>
      <c r="E852" s="761"/>
      <c r="H852"/>
      <c r="I852"/>
    </row>
    <row r="853" spans="4:9" x14ac:dyDescent="0.25">
      <c r="D853" s="761"/>
      <c r="E853" s="761"/>
      <c r="H853"/>
      <c r="I853"/>
    </row>
    <row r="854" spans="4:9" x14ac:dyDescent="0.25">
      <c r="D854" s="761"/>
      <c r="E854" s="761"/>
      <c r="H854"/>
      <c r="I854"/>
    </row>
    <row r="855" spans="4:9" x14ac:dyDescent="0.25">
      <c r="D855" s="761"/>
      <c r="E855" s="761"/>
      <c r="H855"/>
      <c r="I855"/>
    </row>
    <row r="856" spans="4:9" x14ac:dyDescent="0.25">
      <c r="D856" s="761"/>
      <c r="E856" s="761"/>
      <c r="H856"/>
      <c r="I856"/>
    </row>
    <row r="857" spans="4:9" x14ac:dyDescent="0.25">
      <c r="D857" s="761"/>
      <c r="E857" s="761"/>
      <c r="H857"/>
      <c r="I857"/>
    </row>
    <row r="858" spans="4:9" x14ac:dyDescent="0.25">
      <c r="D858" s="761"/>
      <c r="E858" s="761"/>
      <c r="H858"/>
      <c r="I858"/>
    </row>
    <row r="859" spans="4:9" x14ac:dyDescent="0.25">
      <c r="D859" s="761"/>
      <c r="E859" s="761"/>
      <c r="H859"/>
      <c r="I859"/>
    </row>
    <row r="860" spans="4:9" x14ac:dyDescent="0.25">
      <c r="D860" s="761"/>
      <c r="E860" s="761"/>
      <c r="H860"/>
      <c r="I860"/>
    </row>
    <row r="861" spans="4:9" x14ac:dyDescent="0.25">
      <c r="D861" s="761"/>
      <c r="E861" s="761"/>
      <c r="H861"/>
      <c r="I861"/>
    </row>
    <row r="862" spans="4:9" x14ac:dyDescent="0.25">
      <c r="D862" s="761"/>
      <c r="E862" s="761"/>
      <c r="H862"/>
      <c r="I862"/>
    </row>
    <row r="863" spans="4:9" x14ac:dyDescent="0.25">
      <c r="D863" s="761"/>
      <c r="E863" s="761"/>
      <c r="H863"/>
      <c r="I863"/>
    </row>
    <row r="864" spans="4:9" x14ac:dyDescent="0.25">
      <c r="D864" s="761"/>
      <c r="E864" s="761"/>
      <c r="H864"/>
      <c r="I864"/>
    </row>
    <row r="865" spans="4:9" x14ac:dyDescent="0.25">
      <c r="D865" s="761"/>
      <c r="E865" s="761"/>
      <c r="H865"/>
      <c r="I865"/>
    </row>
    <row r="866" spans="4:9" x14ac:dyDescent="0.25">
      <c r="D866" s="761"/>
      <c r="E866" s="761"/>
      <c r="H866"/>
      <c r="I866"/>
    </row>
    <row r="867" spans="4:9" x14ac:dyDescent="0.25">
      <c r="D867" s="761"/>
      <c r="E867" s="761"/>
      <c r="H867"/>
      <c r="I867"/>
    </row>
    <row r="868" spans="4:9" x14ac:dyDescent="0.25">
      <c r="D868" s="761"/>
      <c r="E868" s="761"/>
      <c r="H868"/>
      <c r="I868"/>
    </row>
    <row r="869" spans="4:9" x14ac:dyDescent="0.25">
      <c r="D869" s="761"/>
      <c r="E869" s="761"/>
      <c r="H869"/>
      <c r="I869"/>
    </row>
    <row r="870" spans="4:9" x14ac:dyDescent="0.25">
      <c r="D870" s="761"/>
      <c r="E870" s="761"/>
      <c r="H870"/>
      <c r="I870"/>
    </row>
    <row r="871" spans="4:9" x14ac:dyDescent="0.25">
      <c r="D871" s="761"/>
      <c r="E871" s="761"/>
      <c r="H871"/>
      <c r="I871"/>
    </row>
    <row r="872" spans="4:9" x14ac:dyDescent="0.25">
      <c r="D872" s="761"/>
      <c r="E872" s="761"/>
      <c r="H872"/>
      <c r="I872"/>
    </row>
    <row r="873" spans="4:9" x14ac:dyDescent="0.25">
      <c r="D873" s="761"/>
      <c r="E873" s="761"/>
      <c r="H873"/>
      <c r="I873"/>
    </row>
    <row r="874" spans="4:9" x14ac:dyDescent="0.25">
      <c r="D874" s="761"/>
      <c r="E874" s="761"/>
      <c r="H874"/>
      <c r="I874"/>
    </row>
    <row r="875" spans="4:9" x14ac:dyDescent="0.25">
      <c r="D875" s="761"/>
      <c r="E875" s="761"/>
      <c r="H875"/>
      <c r="I875"/>
    </row>
    <row r="876" spans="4:9" x14ac:dyDescent="0.25">
      <c r="D876" s="761"/>
      <c r="E876" s="761"/>
      <c r="H876"/>
      <c r="I876"/>
    </row>
    <row r="877" spans="4:9" x14ac:dyDescent="0.25">
      <c r="D877" s="761"/>
      <c r="E877" s="761"/>
      <c r="H877"/>
      <c r="I877"/>
    </row>
    <row r="878" spans="4:9" x14ac:dyDescent="0.25">
      <c r="D878" s="761"/>
      <c r="E878" s="761"/>
      <c r="H878"/>
      <c r="I878"/>
    </row>
    <row r="879" spans="4:9" x14ac:dyDescent="0.25">
      <c r="D879" s="761"/>
      <c r="E879" s="761"/>
      <c r="H879"/>
      <c r="I879"/>
    </row>
    <row r="880" spans="4:9" x14ac:dyDescent="0.25">
      <c r="D880" s="761"/>
      <c r="E880" s="761"/>
      <c r="H880"/>
      <c r="I880"/>
    </row>
    <row r="881" spans="4:9" x14ac:dyDescent="0.25">
      <c r="D881" s="761"/>
      <c r="E881" s="761"/>
      <c r="H881"/>
      <c r="I881"/>
    </row>
    <row r="882" spans="4:9" x14ac:dyDescent="0.25">
      <c r="D882" s="761"/>
      <c r="E882" s="761"/>
      <c r="H882"/>
      <c r="I882"/>
    </row>
    <row r="883" spans="4:9" x14ac:dyDescent="0.25">
      <c r="D883" s="761"/>
      <c r="E883" s="761"/>
      <c r="H883"/>
      <c r="I883"/>
    </row>
    <row r="884" spans="4:9" x14ac:dyDescent="0.25">
      <c r="D884" s="761"/>
      <c r="E884" s="761"/>
      <c r="H884"/>
      <c r="I884"/>
    </row>
    <row r="885" spans="4:9" x14ac:dyDescent="0.25">
      <c r="D885" s="761"/>
      <c r="E885" s="761"/>
      <c r="H885"/>
      <c r="I885"/>
    </row>
    <row r="886" spans="4:9" x14ac:dyDescent="0.25">
      <c r="D886" s="761"/>
      <c r="E886" s="761"/>
      <c r="H886"/>
      <c r="I886"/>
    </row>
    <row r="887" spans="4:9" x14ac:dyDescent="0.25">
      <c r="D887" s="761"/>
      <c r="E887" s="761"/>
      <c r="H887"/>
      <c r="I887"/>
    </row>
    <row r="888" spans="4:9" x14ac:dyDescent="0.25">
      <c r="D888" s="761"/>
      <c r="E888" s="761"/>
      <c r="H888"/>
      <c r="I888"/>
    </row>
    <row r="889" spans="4:9" x14ac:dyDescent="0.25">
      <c r="D889" s="761"/>
      <c r="E889" s="761"/>
      <c r="H889"/>
      <c r="I889"/>
    </row>
    <row r="890" spans="4:9" x14ac:dyDescent="0.25">
      <c r="D890" s="761"/>
      <c r="E890" s="761"/>
      <c r="H890"/>
      <c r="I890"/>
    </row>
    <row r="891" spans="4:9" x14ac:dyDescent="0.25">
      <c r="D891" s="761"/>
      <c r="E891" s="761"/>
      <c r="H891"/>
      <c r="I891"/>
    </row>
    <row r="892" spans="4:9" x14ac:dyDescent="0.25">
      <c r="D892" s="761"/>
      <c r="E892" s="761"/>
      <c r="H892"/>
      <c r="I892"/>
    </row>
    <row r="893" spans="4:9" x14ac:dyDescent="0.25">
      <c r="D893" s="761"/>
      <c r="E893" s="761"/>
      <c r="H893"/>
      <c r="I893"/>
    </row>
    <row r="894" spans="4:9" x14ac:dyDescent="0.25">
      <c r="D894" s="761"/>
      <c r="E894" s="761"/>
      <c r="H894"/>
      <c r="I894"/>
    </row>
    <row r="895" spans="4:9" x14ac:dyDescent="0.25">
      <c r="D895" s="761"/>
      <c r="E895" s="761"/>
      <c r="H895"/>
      <c r="I895"/>
    </row>
    <row r="896" spans="4:9" x14ac:dyDescent="0.25">
      <c r="D896" s="761"/>
      <c r="E896" s="761"/>
      <c r="H896"/>
      <c r="I896"/>
    </row>
    <row r="897" spans="4:9" x14ac:dyDescent="0.25">
      <c r="D897" s="761"/>
      <c r="E897" s="761"/>
      <c r="H897"/>
      <c r="I897"/>
    </row>
    <row r="898" spans="4:9" x14ac:dyDescent="0.25">
      <c r="D898" s="761"/>
      <c r="E898" s="761"/>
      <c r="H898"/>
      <c r="I898"/>
    </row>
    <row r="899" spans="4:9" x14ac:dyDescent="0.25">
      <c r="D899" s="761"/>
      <c r="E899" s="761"/>
      <c r="H899"/>
      <c r="I899"/>
    </row>
    <row r="900" spans="4:9" x14ac:dyDescent="0.25">
      <c r="D900" s="761"/>
      <c r="E900" s="761"/>
      <c r="H900"/>
      <c r="I900"/>
    </row>
    <row r="901" spans="4:9" x14ac:dyDescent="0.25">
      <c r="D901" s="761"/>
      <c r="E901" s="761"/>
      <c r="H901"/>
      <c r="I901"/>
    </row>
    <row r="902" spans="4:9" x14ac:dyDescent="0.25">
      <c r="D902" s="761"/>
      <c r="E902" s="761"/>
      <c r="H902"/>
      <c r="I902"/>
    </row>
    <row r="903" spans="4:9" x14ac:dyDescent="0.25">
      <c r="D903" s="761"/>
      <c r="E903" s="761"/>
      <c r="H903"/>
      <c r="I903"/>
    </row>
    <row r="904" spans="4:9" x14ac:dyDescent="0.25">
      <c r="D904" s="761"/>
      <c r="E904" s="761"/>
      <c r="H904"/>
      <c r="I904"/>
    </row>
    <row r="905" spans="4:9" x14ac:dyDescent="0.25">
      <c r="D905" s="761"/>
      <c r="E905" s="761"/>
      <c r="H905"/>
      <c r="I905"/>
    </row>
    <row r="906" spans="4:9" x14ac:dyDescent="0.25">
      <c r="D906" s="761"/>
      <c r="E906" s="761"/>
      <c r="H906"/>
      <c r="I906"/>
    </row>
    <row r="907" spans="4:9" x14ac:dyDescent="0.25">
      <c r="D907" s="761"/>
      <c r="E907" s="761"/>
      <c r="H907"/>
      <c r="I907"/>
    </row>
    <row r="908" spans="4:9" x14ac:dyDescent="0.25">
      <c r="D908" s="761"/>
      <c r="E908" s="761"/>
      <c r="H908"/>
      <c r="I908"/>
    </row>
    <row r="909" spans="4:9" x14ac:dyDescent="0.25">
      <c r="D909" s="761"/>
      <c r="E909" s="761"/>
      <c r="H909"/>
      <c r="I909"/>
    </row>
    <row r="910" spans="4:9" x14ac:dyDescent="0.25">
      <c r="D910" s="761"/>
      <c r="E910" s="761"/>
      <c r="H910"/>
      <c r="I910"/>
    </row>
    <row r="911" spans="4:9" x14ac:dyDescent="0.25">
      <c r="D911" s="761"/>
      <c r="E911" s="761"/>
      <c r="H911"/>
      <c r="I911"/>
    </row>
    <row r="912" spans="4:9" x14ac:dyDescent="0.25">
      <c r="D912" s="761"/>
      <c r="E912" s="761"/>
      <c r="H912"/>
      <c r="I912"/>
    </row>
    <row r="913" spans="4:9" x14ac:dyDescent="0.25">
      <c r="D913" s="761"/>
      <c r="E913" s="761"/>
      <c r="H913"/>
      <c r="I913"/>
    </row>
    <row r="914" spans="4:9" x14ac:dyDescent="0.25">
      <c r="D914" s="761"/>
      <c r="E914" s="761"/>
      <c r="H914"/>
      <c r="I914"/>
    </row>
    <row r="915" spans="4:9" x14ac:dyDescent="0.25">
      <c r="D915" s="761"/>
      <c r="E915" s="761"/>
      <c r="H915"/>
      <c r="I915"/>
    </row>
    <row r="916" spans="4:9" x14ac:dyDescent="0.25">
      <c r="D916" s="761"/>
      <c r="E916" s="761"/>
      <c r="H916"/>
      <c r="I916"/>
    </row>
    <row r="917" spans="4:9" x14ac:dyDescent="0.25">
      <c r="D917" s="761"/>
      <c r="E917" s="761"/>
      <c r="H917"/>
      <c r="I917"/>
    </row>
    <row r="918" spans="4:9" x14ac:dyDescent="0.25">
      <c r="D918" s="761"/>
      <c r="E918" s="761"/>
      <c r="H918"/>
      <c r="I918"/>
    </row>
    <row r="919" spans="4:9" x14ac:dyDescent="0.25">
      <c r="D919" s="761"/>
      <c r="E919" s="761"/>
      <c r="H919"/>
      <c r="I919"/>
    </row>
    <row r="920" spans="4:9" x14ac:dyDescent="0.25">
      <c r="D920" s="761"/>
      <c r="E920" s="761"/>
      <c r="H920"/>
      <c r="I920"/>
    </row>
    <row r="921" spans="4:9" x14ac:dyDescent="0.25">
      <c r="D921" s="761"/>
      <c r="E921" s="761"/>
      <c r="H921"/>
      <c r="I921"/>
    </row>
    <row r="922" spans="4:9" x14ac:dyDescent="0.25">
      <c r="D922" s="761"/>
      <c r="E922" s="761"/>
      <c r="H922"/>
      <c r="I922"/>
    </row>
    <row r="923" spans="4:9" x14ac:dyDescent="0.25">
      <c r="D923" s="761"/>
      <c r="E923" s="761"/>
      <c r="H923"/>
      <c r="I923"/>
    </row>
    <row r="924" spans="4:9" x14ac:dyDescent="0.25">
      <c r="D924" s="761"/>
      <c r="E924" s="761"/>
      <c r="H924"/>
      <c r="I924"/>
    </row>
    <row r="925" spans="4:9" x14ac:dyDescent="0.25">
      <c r="D925" s="761"/>
      <c r="E925" s="761"/>
      <c r="H925"/>
      <c r="I925"/>
    </row>
    <row r="926" spans="4:9" x14ac:dyDescent="0.25">
      <c r="D926" s="761"/>
      <c r="E926" s="761"/>
      <c r="H926"/>
      <c r="I926"/>
    </row>
    <row r="927" spans="4:9" x14ac:dyDescent="0.25">
      <c r="D927" s="761"/>
      <c r="E927" s="761"/>
      <c r="H927"/>
      <c r="I927"/>
    </row>
    <row r="928" spans="4:9" x14ac:dyDescent="0.25">
      <c r="D928" s="761"/>
      <c r="E928" s="761"/>
      <c r="H928"/>
      <c r="I928"/>
    </row>
    <row r="929" spans="4:9" x14ac:dyDescent="0.25">
      <c r="D929" s="761"/>
      <c r="E929" s="761"/>
      <c r="H929"/>
      <c r="I929"/>
    </row>
    <row r="930" spans="4:9" x14ac:dyDescent="0.25">
      <c r="D930" s="761"/>
      <c r="E930" s="761"/>
      <c r="H930"/>
      <c r="I930"/>
    </row>
    <row r="931" spans="4:9" x14ac:dyDescent="0.25">
      <c r="D931" s="761"/>
      <c r="E931" s="761"/>
      <c r="H931"/>
      <c r="I931"/>
    </row>
    <row r="932" spans="4:9" x14ac:dyDescent="0.25">
      <c r="D932" s="761"/>
      <c r="E932" s="761"/>
      <c r="H932"/>
      <c r="I932"/>
    </row>
    <row r="933" spans="4:9" x14ac:dyDescent="0.25">
      <c r="D933" s="761"/>
      <c r="E933" s="761"/>
      <c r="H933"/>
      <c r="I933"/>
    </row>
    <row r="934" spans="4:9" x14ac:dyDescent="0.25">
      <c r="D934" s="761"/>
      <c r="E934" s="761"/>
      <c r="H934"/>
      <c r="I934"/>
    </row>
    <row r="935" spans="4:9" x14ac:dyDescent="0.25">
      <c r="D935" s="761"/>
      <c r="E935" s="761"/>
      <c r="H935"/>
      <c r="I935"/>
    </row>
    <row r="936" spans="4:9" x14ac:dyDescent="0.25">
      <c r="D936" s="761"/>
      <c r="E936" s="761"/>
      <c r="H936"/>
      <c r="I936"/>
    </row>
    <row r="937" spans="4:9" x14ac:dyDescent="0.25">
      <c r="D937" s="761"/>
      <c r="E937" s="761"/>
      <c r="H937"/>
      <c r="I937"/>
    </row>
    <row r="938" spans="4:9" x14ac:dyDescent="0.25">
      <c r="D938" s="761"/>
      <c r="E938" s="761"/>
      <c r="H938"/>
      <c r="I938"/>
    </row>
    <row r="939" spans="4:9" x14ac:dyDescent="0.25">
      <c r="D939" s="761"/>
      <c r="E939" s="761"/>
      <c r="H939"/>
      <c r="I939"/>
    </row>
    <row r="940" spans="4:9" x14ac:dyDescent="0.25">
      <c r="D940" s="761"/>
      <c r="E940" s="761"/>
      <c r="H940"/>
      <c r="I940"/>
    </row>
    <row r="941" spans="4:9" x14ac:dyDescent="0.25">
      <c r="D941" s="761"/>
      <c r="E941" s="761"/>
      <c r="H941"/>
      <c r="I941"/>
    </row>
    <row r="942" spans="4:9" x14ac:dyDescent="0.25">
      <c r="D942" s="761"/>
      <c r="E942" s="761"/>
      <c r="H942"/>
      <c r="I942"/>
    </row>
    <row r="943" spans="4:9" x14ac:dyDescent="0.25">
      <c r="D943" s="761"/>
      <c r="E943" s="761"/>
      <c r="H943"/>
      <c r="I943"/>
    </row>
    <row r="944" spans="4:9" x14ac:dyDescent="0.25">
      <c r="D944" s="761"/>
      <c r="E944" s="761"/>
      <c r="H944"/>
      <c r="I944"/>
    </row>
    <row r="945" spans="4:9" x14ac:dyDescent="0.25">
      <c r="D945" s="761"/>
      <c r="E945" s="761"/>
      <c r="H945"/>
      <c r="I945"/>
    </row>
    <row r="946" spans="4:9" x14ac:dyDescent="0.25">
      <c r="D946" s="761"/>
      <c r="E946" s="761"/>
      <c r="H946"/>
      <c r="I946"/>
    </row>
    <row r="947" spans="4:9" x14ac:dyDescent="0.25">
      <c r="D947" s="761"/>
      <c r="E947" s="761"/>
      <c r="H947"/>
      <c r="I947"/>
    </row>
    <row r="948" spans="4:9" x14ac:dyDescent="0.25">
      <c r="D948" s="761"/>
      <c r="E948" s="761"/>
      <c r="H948"/>
      <c r="I948"/>
    </row>
    <row r="949" spans="4:9" x14ac:dyDescent="0.25">
      <c r="D949" s="761"/>
      <c r="E949" s="761"/>
      <c r="H949"/>
      <c r="I949"/>
    </row>
    <row r="950" spans="4:9" x14ac:dyDescent="0.25">
      <c r="D950" s="761"/>
      <c r="E950" s="761"/>
      <c r="H950"/>
      <c r="I950"/>
    </row>
    <row r="951" spans="4:9" x14ac:dyDescent="0.25">
      <c r="D951" s="761"/>
      <c r="E951" s="761"/>
      <c r="H951"/>
      <c r="I951"/>
    </row>
    <row r="952" spans="4:9" x14ac:dyDescent="0.25">
      <c r="D952" s="761"/>
      <c r="E952" s="761"/>
      <c r="H952"/>
      <c r="I952"/>
    </row>
    <row r="953" spans="4:9" x14ac:dyDescent="0.25">
      <c r="D953" s="761"/>
      <c r="E953" s="761"/>
      <c r="H953"/>
      <c r="I953"/>
    </row>
    <row r="954" spans="4:9" x14ac:dyDescent="0.25">
      <c r="D954" s="761"/>
      <c r="E954" s="761"/>
      <c r="H954"/>
      <c r="I954"/>
    </row>
    <row r="955" spans="4:9" x14ac:dyDescent="0.25">
      <c r="D955" s="761"/>
      <c r="E955" s="761"/>
      <c r="H955"/>
      <c r="I955"/>
    </row>
    <row r="956" spans="4:9" x14ac:dyDescent="0.25">
      <c r="D956" s="761"/>
      <c r="E956" s="761"/>
      <c r="H956"/>
      <c r="I956"/>
    </row>
    <row r="957" spans="4:9" x14ac:dyDescent="0.25">
      <c r="D957" s="761"/>
      <c r="E957" s="761"/>
      <c r="H957"/>
      <c r="I957"/>
    </row>
    <row r="958" spans="4:9" x14ac:dyDescent="0.25">
      <c r="D958" s="761"/>
      <c r="E958" s="761"/>
      <c r="H958"/>
      <c r="I958"/>
    </row>
    <row r="959" spans="4:9" x14ac:dyDescent="0.25">
      <c r="D959" s="761"/>
      <c r="E959" s="761"/>
      <c r="H959"/>
      <c r="I959"/>
    </row>
    <row r="960" spans="4:9" x14ac:dyDescent="0.25">
      <c r="D960" s="761"/>
      <c r="E960" s="761"/>
      <c r="H960"/>
      <c r="I960"/>
    </row>
    <row r="961" spans="4:9" x14ac:dyDescent="0.25">
      <c r="D961" s="761"/>
      <c r="E961" s="761"/>
      <c r="H961"/>
      <c r="I961"/>
    </row>
    <row r="962" spans="4:9" x14ac:dyDescent="0.25">
      <c r="D962" s="761"/>
      <c r="E962" s="761"/>
      <c r="H962"/>
      <c r="I962"/>
    </row>
    <row r="963" spans="4:9" x14ac:dyDescent="0.25">
      <c r="D963" s="761"/>
      <c r="E963" s="761"/>
      <c r="H963"/>
      <c r="I963"/>
    </row>
    <row r="964" spans="4:9" x14ac:dyDescent="0.25">
      <c r="D964" s="761"/>
      <c r="E964" s="761"/>
      <c r="H964"/>
      <c r="I964"/>
    </row>
    <row r="965" spans="4:9" x14ac:dyDescent="0.25">
      <c r="D965" s="761"/>
      <c r="E965" s="761"/>
      <c r="H965"/>
      <c r="I965"/>
    </row>
    <row r="966" spans="4:9" x14ac:dyDescent="0.25">
      <c r="D966" s="761"/>
      <c r="E966" s="761"/>
      <c r="H966"/>
      <c r="I966"/>
    </row>
    <row r="967" spans="4:9" x14ac:dyDescent="0.25">
      <c r="D967" s="761"/>
      <c r="E967" s="761"/>
      <c r="H967"/>
      <c r="I967"/>
    </row>
    <row r="968" spans="4:9" x14ac:dyDescent="0.25">
      <c r="D968" s="761"/>
      <c r="E968" s="761"/>
      <c r="H968"/>
      <c r="I968"/>
    </row>
    <row r="969" spans="4:9" x14ac:dyDescent="0.25">
      <c r="D969" s="761"/>
      <c r="E969" s="761"/>
      <c r="H969"/>
      <c r="I969"/>
    </row>
    <row r="970" spans="4:9" x14ac:dyDescent="0.25">
      <c r="D970" s="761"/>
      <c r="E970" s="761"/>
      <c r="H970"/>
      <c r="I970"/>
    </row>
    <row r="971" spans="4:9" x14ac:dyDescent="0.25">
      <c r="D971" s="761"/>
      <c r="E971" s="761"/>
      <c r="H971"/>
      <c r="I971"/>
    </row>
    <row r="972" spans="4:9" x14ac:dyDescent="0.25">
      <c r="D972" s="761"/>
      <c r="E972" s="761"/>
      <c r="H972"/>
      <c r="I972"/>
    </row>
    <row r="973" spans="4:9" x14ac:dyDescent="0.25">
      <c r="D973" s="761"/>
      <c r="E973" s="761"/>
      <c r="H973"/>
      <c r="I973"/>
    </row>
    <row r="974" spans="4:9" x14ac:dyDescent="0.25">
      <c r="D974" s="761"/>
      <c r="E974" s="761"/>
      <c r="H974"/>
      <c r="I974"/>
    </row>
    <row r="975" spans="4:9" x14ac:dyDescent="0.25">
      <c r="D975" s="761"/>
      <c r="E975" s="761"/>
      <c r="H975"/>
      <c r="I975"/>
    </row>
    <row r="976" spans="4:9" x14ac:dyDescent="0.25">
      <c r="D976" s="761"/>
      <c r="E976" s="761"/>
      <c r="H976"/>
      <c r="I976"/>
    </row>
    <row r="977" spans="4:9" x14ac:dyDescent="0.25">
      <c r="D977" s="761"/>
      <c r="E977" s="761"/>
      <c r="H977"/>
      <c r="I977"/>
    </row>
    <row r="978" spans="4:9" x14ac:dyDescent="0.25">
      <c r="D978" s="761"/>
      <c r="E978" s="761"/>
      <c r="H978"/>
      <c r="I978"/>
    </row>
    <row r="979" spans="4:9" x14ac:dyDescent="0.25">
      <c r="D979" s="761"/>
      <c r="E979" s="761"/>
      <c r="H979"/>
      <c r="I979"/>
    </row>
    <row r="980" spans="4:9" x14ac:dyDescent="0.25">
      <c r="D980" s="761"/>
      <c r="E980" s="761"/>
      <c r="H980"/>
      <c r="I980"/>
    </row>
    <row r="981" spans="4:9" x14ac:dyDescent="0.25">
      <c r="D981" s="761"/>
      <c r="E981" s="761"/>
      <c r="H981"/>
      <c r="I981"/>
    </row>
    <row r="982" spans="4:9" x14ac:dyDescent="0.25">
      <c r="D982" s="761"/>
      <c r="E982" s="761"/>
      <c r="H982"/>
      <c r="I982"/>
    </row>
    <row r="983" spans="4:9" x14ac:dyDescent="0.25">
      <c r="D983" s="761"/>
      <c r="E983" s="761"/>
      <c r="H983"/>
      <c r="I983"/>
    </row>
    <row r="984" spans="4:9" x14ac:dyDescent="0.25">
      <c r="D984" s="761"/>
      <c r="E984" s="761"/>
      <c r="H984"/>
      <c r="I984"/>
    </row>
    <row r="985" spans="4:9" x14ac:dyDescent="0.25">
      <c r="D985" s="761"/>
      <c r="E985" s="761"/>
      <c r="H985"/>
      <c r="I985"/>
    </row>
    <row r="986" spans="4:9" x14ac:dyDescent="0.25">
      <c r="D986" s="761"/>
      <c r="E986" s="761"/>
      <c r="H986"/>
      <c r="I986"/>
    </row>
    <row r="987" spans="4:9" x14ac:dyDescent="0.25">
      <c r="D987" s="761"/>
      <c r="E987" s="761"/>
      <c r="H987"/>
      <c r="I987"/>
    </row>
    <row r="988" spans="4:9" x14ac:dyDescent="0.25">
      <c r="D988" s="761"/>
      <c r="E988" s="761"/>
      <c r="H988"/>
      <c r="I988"/>
    </row>
    <row r="989" spans="4:9" x14ac:dyDescent="0.25">
      <c r="D989" s="761"/>
      <c r="E989" s="761"/>
      <c r="H989"/>
      <c r="I989"/>
    </row>
    <row r="990" spans="4:9" x14ac:dyDescent="0.25">
      <c r="D990" s="761"/>
      <c r="E990" s="761"/>
      <c r="H990"/>
      <c r="I990"/>
    </row>
    <row r="991" spans="4:9" x14ac:dyDescent="0.25">
      <c r="D991" s="761"/>
      <c r="E991" s="761"/>
      <c r="H991"/>
      <c r="I991"/>
    </row>
    <row r="992" spans="4:9" x14ac:dyDescent="0.25">
      <c r="D992" s="761"/>
      <c r="E992" s="761"/>
      <c r="H992"/>
      <c r="I992"/>
    </row>
    <row r="993" spans="4:9" x14ac:dyDescent="0.25">
      <c r="D993" s="761"/>
      <c r="E993" s="761"/>
      <c r="H993"/>
      <c r="I993"/>
    </row>
    <row r="994" spans="4:9" x14ac:dyDescent="0.25">
      <c r="D994" s="761"/>
      <c r="E994" s="761"/>
      <c r="H994"/>
      <c r="I994"/>
    </row>
    <row r="995" spans="4:9" x14ac:dyDescent="0.25">
      <c r="D995" s="761"/>
      <c r="E995" s="761"/>
      <c r="H995"/>
      <c r="I995"/>
    </row>
    <row r="996" spans="4:9" x14ac:dyDescent="0.25">
      <c r="D996" s="761"/>
      <c r="E996" s="761"/>
      <c r="H996"/>
      <c r="I996"/>
    </row>
    <row r="997" spans="4:9" x14ac:dyDescent="0.25">
      <c r="D997" s="761"/>
      <c r="E997" s="761"/>
      <c r="H997"/>
      <c r="I997"/>
    </row>
    <row r="998" spans="4:9" x14ac:dyDescent="0.25">
      <c r="D998" s="761"/>
      <c r="E998" s="761"/>
      <c r="H998"/>
      <c r="I998"/>
    </row>
    <row r="999" spans="4:9" x14ac:dyDescent="0.25">
      <c r="D999" s="761"/>
      <c r="E999" s="761"/>
      <c r="H999"/>
      <c r="I999"/>
    </row>
    <row r="1000" spans="4:9" x14ac:dyDescent="0.25">
      <c r="D1000" s="761"/>
      <c r="E1000" s="761"/>
      <c r="H1000"/>
      <c r="I1000"/>
    </row>
    <row r="1001" spans="4:9" x14ac:dyDescent="0.25">
      <c r="D1001" s="761"/>
      <c r="E1001" s="761"/>
      <c r="H1001"/>
      <c r="I1001"/>
    </row>
    <row r="1002" spans="4:9" x14ac:dyDescent="0.25">
      <c r="D1002" s="761"/>
      <c r="E1002" s="761"/>
      <c r="H1002"/>
      <c r="I1002"/>
    </row>
    <row r="1003" spans="4:9" x14ac:dyDescent="0.25">
      <c r="D1003" s="761"/>
      <c r="E1003" s="761"/>
      <c r="H1003"/>
      <c r="I1003"/>
    </row>
    <row r="1004" spans="4:9" x14ac:dyDescent="0.25">
      <c r="D1004" s="761"/>
      <c r="E1004" s="761"/>
      <c r="H1004"/>
      <c r="I1004"/>
    </row>
    <row r="1005" spans="4:9" x14ac:dyDescent="0.25">
      <c r="D1005" s="761"/>
      <c r="E1005" s="761"/>
      <c r="H1005"/>
      <c r="I1005"/>
    </row>
    <row r="1006" spans="4:9" x14ac:dyDescent="0.25">
      <c r="D1006" s="761"/>
      <c r="E1006" s="761"/>
      <c r="H1006"/>
      <c r="I1006"/>
    </row>
    <row r="1007" spans="4:9" x14ac:dyDescent="0.25">
      <c r="D1007" s="761"/>
      <c r="E1007" s="761"/>
      <c r="H1007"/>
      <c r="I1007"/>
    </row>
    <row r="1008" spans="4:9" x14ac:dyDescent="0.25">
      <c r="D1008" s="761"/>
      <c r="E1008" s="761"/>
      <c r="H1008"/>
      <c r="I1008"/>
    </row>
    <row r="1009" spans="4:9" x14ac:dyDescent="0.25">
      <c r="D1009" s="761"/>
      <c r="E1009" s="761"/>
      <c r="H1009"/>
      <c r="I1009"/>
    </row>
    <row r="1010" spans="4:9" x14ac:dyDescent="0.25">
      <c r="D1010" s="761"/>
      <c r="E1010" s="761"/>
      <c r="H1010"/>
      <c r="I1010"/>
    </row>
    <row r="1011" spans="4:9" x14ac:dyDescent="0.25">
      <c r="D1011" s="761"/>
      <c r="E1011" s="761"/>
      <c r="H1011"/>
      <c r="I1011"/>
    </row>
    <row r="1012" spans="4:9" x14ac:dyDescent="0.25">
      <c r="D1012" s="761"/>
      <c r="E1012" s="761"/>
      <c r="H1012"/>
      <c r="I1012"/>
    </row>
    <row r="1013" spans="4:9" x14ac:dyDescent="0.25">
      <c r="D1013" s="761"/>
      <c r="E1013" s="761"/>
      <c r="H1013"/>
      <c r="I1013"/>
    </row>
    <row r="1014" spans="4:9" x14ac:dyDescent="0.25">
      <c r="D1014" s="761"/>
      <c r="E1014" s="761"/>
      <c r="H1014"/>
      <c r="I1014"/>
    </row>
    <row r="1015" spans="4:9" x14ac:dyDescent="0.25">
      <c r="D1015" s="761"/>
      <c r="E1015" s="761"/>
      <c r="H1015"/>
      <c r="I1015"/>
    </row>
    <row r="1016" spans="4:9" x14ac:dyDescent="0.25">
      <c r="D1016" s="761"/>
      <c r="E1016" s="761"/>
      <c r="H1016"/>
      <c r="I1016"/>
    </row>
    <row r="1017" spans="4:9" x14ac:dyDescent="0.25">
      <c r="D1017" s="761"/>
      <c r="E1017" s="761"/>
      <c r="H1017"/>
      <c r="I1017"/>
    </row>
    <row r="1018" spans="4:9" x14ac:dyDescent="0.25">
      <c r="D1018" s="761"/>
      <c r="E1018" s="761"/>
      <c r="H1018"/>
      <c r="I1018"/>
    </row>
    <row r="1019" spans="4:9" x14ac:dyDescent="0.25">
      <c r="D1019" s="761"/>
      <c r="E1019" s="761"/>
      <c r="H1019"/>
      <c r="I1019"/>
    </row>
    <row r="1020" spans="4:9" x14ac:dyDescent="0.25">
      <c r="D1020" s="761"/>
      <c r="E1020" s="761"/>
      <c r="H1020"/>
      <c r="I1020"/>
    </row>
    <row r="1021" spans="4:9" x14ac:dyDescent="0.25">
      <c r="D1021" s="761"/>
      <c r="E1021" s="761"/>
      <c r="H1021"/>
      <c r="I1021"/>
    </row>
    <row r="1022" spans="4:9" x14ac:dyDescent="0.25">
      <c r="D1022" s="761"/>
      <c r="E1022" s="761"/>
      <c r="H1022"/>
      <c r="I1022"/>
    </row>
    <row r="1023" spans="4:9" x14ac:dyDescent="0.25">
      <c r="D1023" s="761"/>
      <c r="E1023" s="761"/>
      <c r="H1023"/>
      <c r="I1023"/>
    </row>
    <row r="1024" spans="4:9" x14ac:dyDescent="0.25">
      <c r="D1024" s="761"/>
      <c r="E1024" s="761"/>
      <c r="H1024"/>
      <c r="I1024"/>
    </row>
    <row r="1025" spans="4:9" x14ac:dyDescent="0.25">
      <c r="D1025" s="761"/>
      <c r="E1025" s="761"/>
      <c r="H1025"/>
      <c r="I1025"/>
    </row>
    <row r="1026" spans="4:9" x14ac:dyDescent="0.25">
      <c r="D1026" s="761"/>
      <c r="E1026" s="761"/>
      <c r="H1026"/>
      <c r="I1026"/>
    </row>
    <row r="1027" spans="4:9" x14ac:dyDescent="0.25">
      <c r="D1027" s="761"/>
      <c r="E1027" s="761"/>
      <c r="H1027"/>
      <c r="I1027"/>
    </row>
    <row r="1028" spans="4:9" x14ac:dyDescent="0.25">
      <c r="D1028" s="761"/>
      <c r="E1028" s="761"/>
      <c r="H1028"/>
      <c r="I1028"/>
    </row>
    <row r="1029" spans="4:9" x14ac:dyDescent="0.25">
      <c r="D1029" s="761"/>
      <c r="E1029" s="761"/>
      <c r="H1029"/>
      <c r="I1029"/>
    </row>
    <row r="1030" spans="4:9" x14ac:dyDescent="0.25">
      <c r="D1030" s="761"/>
      <c r="E1030" s="761"/>
      <c r="H1030"/>
      <c r="I1030"/>
    </row>
    <row r="1031" spans="4:9" x14ac:dyDescent="0.25">
      <c r="D1031" s="761"/>
      <c r="E1031" s="761"/>
      <c r="H1031"/>
      <c r="I1031"/>
    </row>
    <row r="1032" spans="4:9" x14ac:dyDescent="0.25">
      <c r="D1032" s="761"/>
      <c r="E1032" s="761"/>
      <c r="H1032"/>
      <c r="I1032"/>
    </row>
    <row r="1033" spans="4:9" x14ac:dyDescent="0.25">
      <c r="D1033" s="761"/>
      <c r="E1033" s="761"/>
      <c r="H1033"/>
      <c r="I1033"/>
    </row>
    <row r="1034" spans="4:9" x14ac:dyDescent="0.25">
      <c r="D1034" s="761"/>
      <c r="E1034" s="761"/>
      <c r="H1034"/>
      <c r="I1034"/>
    </row>
    <row r="1035" spans="4:9" x14ac:dyDescent="0.25">
      <c r="D1035" s="761"/>
      <c r="E1035" s="761"/>
      <c r="H1035"/>
      <c r="I1035"/>
    </row>
    <row r="1036" spans="4:9" x14ac:dyDescent="0.25">
      <c r="D1036" s="761"/>
      <c r="E1036" s="761"/>
      <c r="H1036"/>
      <c r="I1036"/>
    </row>
    <row r="1037" spans="4:9" x14ac:dyDescent="0.25">
      <c r="D1037" s="761"/>
      <c r="E1037" s="761"/>
      <c r="H1037"/>
      <c r="I1037"/>
    </row>
    <row r="1038" spans="4:9" x14ac:dyDescent="0.25">
      <c r="D1038" s="761"/>
      <c r="E1038" s="761"/>
      <c r="H1038"/>
      <c r="I1038"/>
    </row>
    <row r="1039" spans="4:9" x14ac:dyDescent="0.25">
      <c r="D1039" s="761"/>
      <c r="E1039" s="761"/>
      <c r="H1039"/>
      <c r="I1039"/>
    </row>
    <row r="1040" spans="4:9" x14ac:dyDescent="0.25">
      <c r="D1040" s="761"/>
      <c r="E1040" s="761"/>
      <c r="H1040"/>
      <c r="I1040"/>
    </row>
    <row r="1041" spans="4:9" x14ac:dyDescent="0.25">
      <c r="D1041" s="761"/>
      <c r="E1041" s="761"/>
      <c r="H1041"/>
      <c r="I1041"/>
    </row>
    <row r="1042" spans="4:9" x14ac:dyDescent="0.25">
      <c r="D1042" s="761"/>
      <c r="E1042" s="761"/>
      <c r="H1042"/>
      <c r="I1042"/>
    </row>
    <row r="1043" spans="4:9" x14ac:dyDescent="0.25">
      <c r="D1043" s="761"/>
      <c r="E1043" s="761"/>
      <c r="H1043"/>
      <c r="I1043"/>
    </row>
    <row r="1044" spans="4:9" x14ac:dyDescent="0.25">
      <c r="D1044" s="761"/>
      <c r="E1044" s="761"/>
      <c r="H1044"/>
      <c r="I1044"/>
    </row>
    <row r="1045" spans="4:9" x14ac:dyDescent="0.25">
      <c r="D1045" s="761"/>
      <c r="E1045" s="761"/>
      <c r="H1045"/>
      <c r="I1045"/>
    </row>
    <row r="1046" spans="4:9" x14ac:dyDescent="0.25">
      <c r="D1046" s="761"/>
      <c r="E1046" s="761"/>
      <c r="H1046"/>
      <c r="I1046"/>
    </row>
    <row r="1047" spans="4:9" x14ac:dyDescent="0.25">
      <c r="D1047" s="761"/>
      <c r="E1047" s="761"/>
      <c r="H1047"/>
      <c r="I1047"/>
    </row>
    <row r="1048" spans="4:9" x14ac:dyDescent="0.25">
      <c r="D1048" s="761"/>
      <c r="E1048" s="761"/>
      <c r="H1048"/>
      <c r="I1048"/>
    </row>
    <row r="1049" spans="4:9" x14ac:dyDescent="0.25">
      <c r="D1049" s="761"/>
      <c r="E1049" s="761"/>
      <c r="H1049"/>
      <c r="I1049"/>
    </row>
    <row r="1050" spans="4:9" x14ac:dyDescent="0.25">
      <c r="D1050" s="761"/>
      <c r="E1050" s="761"/>
      <c r="H1050"/>
      <c r="I1050"/>
    </row>
    <row r="1051" spans="4:9" x14ac:dyDescent="0.25">
      <c r="D1051" s="761"/>
      <c r="E1051" s="761"/>
      <c r="H1051"/>
      <c r="I1051"/>
    </row>
    <row r="1052" spans="4:9" x14ac:dyDescent="0.25">
      <c r="D1052" s="761"/>
      <c r="E1052" s="761"/>
      <c r="H1052"/>
      <c r="I1052"/>
    </row>
    <row r="1053" spans="4:9" x14ac:dyDescent="0.25">
      <c r="D1053" s="761"/>
      <c r="E1053" s="761"/>
      <c r="H1053"/>
      <c r="I1053"/>
    </row>
    <row r="1054" spans="4:9" x14ac:dyDescent="0.25">
      <c r="D1054" s="761"/>
      <c r="E1054" s="761"/>
      <c r="H1054"/>
      <c r="I1054"/>
    </row>
    <row r="1055" spans="4:9" x14ac:dyDescent="0.25">
      <c r="D1055" s="761"/>
      <c r="E1055" s="761"/>
      <c r="H1055"/>
      <c r="I1055"/>
    </row>
    <row r="1056" spans="4:9" x14ac:dyDescent="0.25">
      <c r="D1056" s="761"/>
      <c r="E1056" s="761"/>
      <c r="H1056"/>
      <c r="I1056"/>
    </row>
    <row r="1057" spans="4:9" x14ac:dyDescent="0.25">
      <c r="D1057" s="761"/>
      <c r="E1057" s="761"/>
      <c r="H1057"/>
      <c r="I1057"/>
    </row>
    <row r="1058" spans="4:9" x14ac:dyDescent="0.25">
      <c r="D1058" s="761"/>
      <c r="E1058" s="761"/>
      <c r="H1058"/>
      <c r="I1058"/>
    </row>
  </sheetData>
  <mergeCells count="8">
    <mergeCell ref="B7:C7"/>
    <mergeCell ref="I5:I6"/>
    <mergeCell ref="A1:G1"/>
    <mergeCell ref="C2:F2"/>
    <mergeCell ref="A3:G3"/>
    <mergeCell ref="A5:C5"/>
    <mergeCell ref="D5:E5"/>
    <mergeCell ref="F5:G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A9" sqref="A9"/>
    </sheetView>
  </sheetViews>
  <sheetFormatPr baseColWidth="10" defaultRowHeight="15" x14ac:dyDescent="0.25"/>
  <cols>
    <col min="1" max="1" width="63.42578125" bestFit="1" customWidth="1"/>
  </cols>
  <sheetData>
    <row r="1" spans="1:4" ht="16.5" thickTop="1" thickBot="1" x14ac:dyDescent="0.3">
      <c r="A1" s="1" t="s">
        <v>0</v>
      </c>
      <c r="B1" s="22">
        <v>47355419.540000007</v>
      </c>
      <c r="C1" s="39"/>
      <c r="D1" s="47"/>
    </row>
    <row r="2" spans="1:4" ht="16.5" thickTop="1" thickBot="1" x14ac:dyDescent="0.3">
      <c r="A2" s="2"/>
      <c r="B2" s="2"/>
      <c r="C2" s="2"/>
      <c r="D2" s="48"/>
    </row>
    <row r="3" spans="1:4" ht="16.5" thickTop="1" thickBot="1" x14ac:dyDescent="0.3">
      <c r="A3" s="3" t="s">
        <v>1</v>
      </c>
      <c r="B3" s="23">
        <v>2020</v>
      </c>
      <c r="C3" s="40">
        <v>2019</v>
      </c>
      <c r="D3" s="49" t="s">
        <v>2</v>
      </c>
    </row>
    <row r="4" spans="1:4" ht="15.75" thickTop="1" x14ac:dyDescent="0.25">
      <c r="A4" s="4" t="s">
        <v>3</v>
      </c>
      <c r="B4" s="24">
        <v>150000</v>
      </c>
      <c r="C4" s="41">
        <v>150000</v>
      </c>
      <c r="D4" s="50">
        <v>0</v>
      </c>
    </row>
    <row r="5" spans="1:4" x14ac:dyDescent="0.25">
      <c r="A5" s="5" t="s">
        <v>4</v>
      </c>
      <c r="B5" s="25">
        <v>1401240</v>
      </c>
      <c r="C5" s="42">
        <v>1465762</v>
      </c>
      <c r="D5" s="50">
        <v>-4.4019424708786281E-2</v>
      </c>
    </row>
    <row r="6" spans="1:4" x14ac:dyDescent="0.25">
      <c r="A6" s="5" t="s">
        <v>5</v>
      </c>
      <c r="B6" s="25">
        <v>210000</v>
      </c>
      <c r="C6" s="42">
        <v>282000</v>
      </c>
      <c r="D6" s="50">
        <v>-0.25531914893617025</v>
      </c>
    </row>
    <row r="7" spans="1:4" x14ac:dyDescent="0.25">
      <c r="A7" s="6" t="s">
        <v>6</v>
      </c>
      <c r="B7" s="25">
        <v>673500</v>
      </c>
      <c r="C7" s="42">
        <v>673000</v>
      </c>
      <c r="D7" s="50">
        <v>7.429420505200568E-4</v>
      </c>
    </row>
    <row r="8" spans="1:4" x14ac:dyDescent="0.25">
      <c r="A8" s="5" t="s">
        <v>7</v>
      </c>
      <c r="B8" s="25">
        <v>451600</v>
      </c>
      <c r="C8" s="42">
        <v>353000</v>
      </c>
      <c r="D8" s="50">
        <v>0.27932011331444762</v>
      </c>
    </row>
    <row r="9" spans="1:4" x14ac:dyDescent="0.25">
      <c r="A9" s="6" t="s">
        <v>8</v>
      </c>
      <c r="B9" s="26">
        <v>119000</v>
      </c>
      <c r="C9" s="42">
        <v>100000</v>
      </c>
      <c r="D9" s="50">
        <v>0.18999999999999995</v>
      </c>
    </row>
    <row r="10" spans="1:4" x14ac:dyDescent="0.25">
      <c r="A10" s="5" t="s">
        <v>9</v>
      </c>
      <c r="B10" s="25">
        <v>725000</v>
      </c>
      <c r="C10" s="42">
        <v>778300</v>
      </c>
      <c r="D10" s="50">
        <v>-6.8482590260824927E-2</v>
      </c>
    </row>
    <row r="11" spans="1:4" x14ac:dyDescent="0.25">
      <c r="A11" s="5" t="s">
        <v>10</v>
      </c>
      <c r="B11" s="25">
        <v>622500</v>
      </c>
      <c r="C11" s="42">
        <v>385825</v>
      </c>
      <c r="D11" s="50">
        <v>0.6134257759346855</v>
      </c>
    </row>
    <row r="12" spans="1:4" x14ac:dyDescent="0.25">
      <c r="A12" s="5" t="s">
        <v>11</v>
      </c>
      <c r="B12" s="25">
        <v>360000</v>
      </c>
      <c r="C12" s="42">
        <v>325000</v>
      </c>
      <c r="D12" s="50">
        <v>0.10769230769230775</v>
      </c>
    </row>
    <row r="13" spans="1:4" x14ac:dyDescent="0.25">
      <c r="A13" s="5" t="s">
        <v>12</v>
      </c>
      <c r="B13" s="25">
        <v>100000</v>
      </c>
      <c r="C13" s="42">
        <v>90000</v>
      </c>
      <c r="D13" s="50">
        <v>0.11111111111111116</v>
      </c>
    </row>
    <row r="14" spans="1:4" x14ac:dyDescent="0.25">
      <c r="A14" s="7" t="s">
        <v>13</v>
      </c>
      <c r="B14" s="27">
        <v>72640</v>
      </c>
      <c r="C14" s="43">
        <v>72640</v>
      </c>
      <c r="D14" s="50">
        <v>0</v>
      </c>
    </row>
    <row r="15" spans="1:4" x14ac:dyDescent="0.25">
      <c r="A15" s="7" t="s">
        <v>14</v>
      </c>
      <c r="B15" s="27">
        <v>5400</v>
      </c>
      <c r="C15" s="43">
        <v>6000</v>
      </c>
      <c r="D15" s="50">
        <v>-9.9999999999999978E-2</v>
      </c>
    </row>
    <row r="16" spans="1:4" x14ac:dyDescent="0.25">
      <c r="A16" s="7" t="s">
        <v>15</v>
      </c>
      <c r="B16" s="27">
        <v>14200</v>
      </c>
      <c r="C16" s="43">
        <v>14200</v>
      </c>
      <c r="D16" s="50">
        <v>0</v>
      </c>
    </row>
    <row r="17" spans="1:4" x14ac:dyDescent="0.25">
      <c r="A17" s="8" t="s">
        <v>16</v>
      </c>
      <c r="B17" s="28">
        <v>65000</v>
      </c>
      <c r="C17" s="43">
        <v>52000</v>
      </c>
      <c r="D17" s="50">
        <v>0.25</v>
      </c>
    </row>
    <row r="18" spans="1:4" x14ac:dyDescent="0.25">
      <c r="A18" s="9" t="s">
        <v>17</v>
      </c>
      <c r="B18" s="28">
        <v>33000</v>
      </c>
      <c r="C18" s="43">
        <v>37500</v>
      </c>
      <c r="D18" s="50">
        <v>-0.12</v>
      </c>
    </row>
    <row r="19" spans="1:4" x14ac:dyDescent="0.25">
      <c r="A19" s="10" t="s">
        <v>18</v>
      </c>
      <c r="B19" s="28">
        <v>22500</v>
      </c>
      <c r="C19" s="43">
        <v>15000</v>
      </c>
      <c r="D19" s="50">
        <v>0.5</v>
      </c>
    </row>
    <row r="20" spans="1:4" x14ac:dyDescent="0.25">
      <c r="A20" s="10" t="s">
        <v>19</v>
      </c>
      <c r="B20" s="28">
        <v>47748</v>
      </c>
      <c r="C20" s="43">
        <v>7500</v>
      </c>
      <c r="D20" s="50">
        <v>1</v>
      </c>
    </row>
    <row r="21" spans="1:4" x14ac:dyDescent="0.25">
      <c r="A21" s="8" t="s">
        <v>20</v>
      </c>
      <c r="B21" s="28">
        <v>223972</v>
      </c>
      <c r="C21" s="43">
        <v>193972</v>
      </c>
      <c r="D21" s="50">
        <v>0.15466149753572678</v>
      </c>
    </row>
    <row r="22" spans="1:4" ht="15.75" thickBot="1" x14ac:dyDescent="0.3">
      <c r="A22" s="11" t="s">
        <v>21</v>
      </c>
      <c r="B22" s="28">
        <v>185000</v>
      </c>
      <c r="C22" s="44">
        <v>132700</v>
      </c>
      <c r="D22" s="50">
        <v>1</v>
      </c>
    </row>
    <row r="23" spans="1:4" ht="16.5" thickTop="1" thickBot="1" x14ac:dyDescent="0.3">
      <c r="A23" s="12" t="s">
        <v>22</v>
      </c>
      <c r="B23" s="29">
        <v>5482300</v>
      </c>
      <c r="C23" s="45">
        <v>5134399</v>
      </c>
      <c r="D23" s="50">
        <v>6.7758855515514194E-2</v>
      </c>
    </row>
    <row r="24" spans="1:4" ht="16.5" thickTop="1" thickBot="1" x14ac:dyDescent="0.3">
      <c r="A24" s="13"/>
      <c r="B24" s="30"/>
      <c r="C24" s="2"/>
      <c r="D24" s="47"/>
    </row>
    <row r="25" spans="1:4" ht="16.5" thickTop="1" thickBot="1" x14ac:dyDescent="0.3">
      <c r="A25" s="14" t="s">
        <v>23</v>
      </c>
      <c r="B25" s="31" t="s">
        <v>24</v>
      </c>
      <c r="C25" s="46">
        <v>2019</v>
      </c>
      <c r="D25" s="51"/>
    </row>
    <row r="26" spans="1:4" ht="15.75" thickTop="1" x14ac:dyDescent="0.25">
      <c r="A26" s="15" t="s">
        <v>25</v>
      </c>
      <c r="B26" s="32">
        <v>1441500</v>
      </c>
      <c r="C26" s="32">
        <v>1683722</v>
      </c>
      <c r="D26" s="52">
        <v>-0.14386104119326115</v>
      </c>
    </row>
    <row r="27" spans="1:4" x14ac:dyDescent="0.25">
      <c r="A27" s="16" t="s">
        <v>26</v>
      </c>
      <c r="B27" s="32">
        <v>820000</v>
      </c>
      <c r="C27" s="32">
        <v>820000</v>
      </c>
      <c r="D27" s="52">
        <v>0</v>
      </c>
    </row>
    <row r="28" spans="1:4" x14ac:dyDescent="0.25">
      <c r="A28" s="6" t="s">
        <v>27</v>
      </c>
      <c r="B28" s="32">
        <v>300000</v>
      </c>
      <c r="C28" s="32">
        <v>300000</v>
      </c>
      <c r="D28" s="52">
        <v>0</v>
      </c>
    </row>
    <row r="29" spans="1:4" x14ac:dyDescent="0.25">
      <c r="A29" s="6" t="s">
        <v>28</v>
      </c>
      <c r="B29" s="32">
        <v>200000</v>
      </c>
      <c r="C29" s="32">
        <v>200000</v>
      </c>
      <c r="D29" s="52">
        <v>0</v>
      </c>
    </row>
    <row r="30" spans="1:4" x14ac:dyDescent="0.25">
      <c r="A30" s="6" t="s">
        <v>29</v>
      </c>
      <c r="B30" s="32">
        <v>20000</v>
      </c>
      <c r="C30" s="32">
        <v>35000</v>
      </c>
      <c r="D30" s="52">
        <v>-0.4285714285714286</v>
      </c>
    </row>
    <row r="31" spans="1:4" x14ac:dyDescent="0.25">
      <c r="A31" s="6" t="s">
        <v>30</v>
      </c>
      <c r="B31" s="33">
        <v>990000</v>
      </c>
      <c r="C31" s="33">
        <v>1342500</v>
      </c>
      <c r="D31" s="52">
        <v>-0.26256983240223464</v>
      </c>
    </row>
    <row r="32" spans="1:4" x14ac:dyDescent="0.25">
      <c r="A32" s="6" t="s">
        <v>31</v>
      </c>
      <c r="B32" s="27">
        <v>119123.2</v>
      </c>
      <c r="C32" s="27">
        <v>109462</v>
      </c>
      <c r="D32" s="52">
        <v>8.8260766293325466E-2</v>
      </c>
    </row>
    <row r="33" spans="1:4" ht="25.5" x14ac:dyDescent="0.25">
      <c r="A33" s="17" t="s">
        <v>32</v>
      </c>
      <c r="B33" s="34">
        <v>319940</v>
      </c>
      <c r="C33" s="34">
        <v>319940</v>
      </c>
      <c r="D33" s="52">
        <v>0</v>
      </c>
    </row>
    <row r="34" spans="1:4" x14ac:dyDescent="0.25">
      <c r="A34" s="6" t="s">
        <v>33</v>
      </c>
      <c r="B34" s="27">
        <v>90000</v>
      </c>
      <c r="C34" s="27">
        <v>90000</v>
      </c>
      <c r="D34" s="52">
        <v>0</v>
      </c>
    </row>
    <row r="35" spans="1:4" x14ac:dyDescent="0.25">
      <c r="A35" s="6" t="s">
        <v>34</v>
      </c>
      <c r="B35" s="27">
        <v>125000</v>
      </c>
      <c r="C35" s="27">
        <v>125000</v>
      </c>
      <c r="D35" s="52">
        <v>0</v>
      </c>
    </row>
    <row r="36" spans="1:4" x14ac:dyDescent="0.25">
      <c r="A36" s="6" t="s">
        <v>35</v>
      </c>
      <c r="B36" s="27">
        <v>670000</v>
      </c>
      <c r="C36" s="27">
        <v>500000</v>
      </c>
      <c r="D36" s="52">
        <v>0.34000000000000008</v>
      </c>
    </row>
    <row r="37" spans="1:4" x14ac:dyDescent="0.25">
      <c r="A37" s="6" t="s">
        <v>36</v>
      </c>
      <c r="B37" s="35">
        <v>1460000</v>
      </c>
      <c r="C37" s="35">
        <v>1480000</v>
      </c>
      <c r="D37" s="52">
        <v>-1.3513513513513487E-2</v>
      </c>
    </row>
    <row r="38" spans="1:4" x14ac:dyDescent="0.25">
      <c r="A38" s="6" t="s">
        <v>37</v>
      </c>
      <c r="B38" s="36">
        <v>400000</v>
      </c>
      <c r="C38" s="36">
        <v>400000</v>
      </c>
      <c r="D38" s="52">
        <v>0</v>
      </c>
    </row>
    <row r="39" spans="1:4" x14ac:dyDescent="0.25">
      <c r="A39" s="6" t="s">
        <v>38</v>
      </c>
      <c r="B39" s="27">
        <v>400000</v>
      </c>
      <c r="C39" s="27">
        <v>450000</v>
      </c>
      <c r="D39" s="52">
        <v>-0.11111111111111116</v>
      </c>
    </row>
    <row r="40" spans="1:4" x14ac:dyDescent="0.25">
      <c r="A40" s="6" t="s">
        <v>39</v>
      </c>
      <c r="B40" s="27">
        <v>0</v>
      </c>
      <c r="C40" s="27">
        <v>64000</v>
      </c>
      <c r="D40" s="52">
        <v>-1</v>
      </c>
    </row>
    <row r="41" spans="1:4" x14ac:dyDescent="0.25">
      <c r="A41" s="6" t="s">
        <v>40</v>
      </c>
      <c r="B41" s="27">
        <v>72300</v>
      </c>
      <c r="C41" s="27">
        <v>84200</v>
      </c>
      <c r="D41" s="52">
        <v>-0.14133016627078387</v>
      </c>
    </row>
    <row r="42" spans="1:4" x14ac:dyDescent="0.25">
      <c r="A42" s="6" t="s">
        <v>41</v>
      </c>
      <c r="B42" s="27">
        <v>90000</v>
      </c>
      <c r="C42" s="27">
        <v>706748.16185086966</v>
      </c>
      <c r="D42" s="52">
        <v>-0.87265619515117909</v>
      </c>
    </row>
    <row r="43" spans="1:4" ht="15.75" thickBot="1" x14ac:dyDescent="0.3">
      <c r="A43" s="18" t="s">
        <v>42</v>
      </c>
      <c r="B43" s="28">
        <v>72000</v>
      </c>
      <c r="C43" s="28">
        <v>132000</v>
      </c>
      <c r="D43" s="52">
        <v>-0.45454545454545459</v>
      </c>
    </row>
    <row r="44" spans="1:4" ht="16.5" thickTop="1" thickBot="1" x14ac:dyDescent="0.3">
      <c r="A44" s="19" t="s">
        <v>43</v>
      </c>
      <c r="B44" s="29">
        <v>7589863.2000000002</v>
      </c>
      <c r="C44" s="29">
        <v>8842572.1618508697</v>
      </c>
      <c r="D44" s="52">
        <v>-0.14166793766811181</v>
      </c>
    </row>
    <row r="45" spans="1:4" ht="16.5" thickTop="1" thickBot="1" x14ac:dyDescent="0.3">
      <c r="A45" s="20"/>
      <c r="B45" s="37"/>
      <c r="C45" s="2"/>
      <c r="D45" s="47"/>
    </row>
    <row r="46" spans="1:4" ht="15.75" thickBot="1" x14ac:dyDescent="0.3">
      <c r="A46" s="21" t="s">
        <v>44</v>
      </c>
      <c r="B46" s="38">
        <v>34283256.340000004</v>
      </c>
      <c r="C46" s="2"/>
      <c r="D46" s="4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opLeftCell="A65" workbookViewId="0">
      <selection activeCell="J20" sqref="J20"/>
    </sheetView>
  </sheetViews>
  <sheetFormatPr baseColWidth="10" defaultRowHeight="15" x14ac:dyDescent="0.25"/>
  <cols>
    <col min="1" max="1" width="2.42578125" customWidth="1"/>
    <col min="2" max="2" width="7.140625" customWidth="1"/>
    <col min="3" max="3" width="6.28515625" customWidth="1"/>
    <col min="4" max="4" width="17.28515625" customWidth="1"/>
    <col min="5" max="5" width="20.42578125" customWidth="1"/>
    <col min="6" max="6" width="16.7109375" customWidth="1"/>
    <col min="7" max="7" width="13.85546875" customWidth="1"/>
    <col min="8" max="8" width="14.85546875" customWidth="1"/>
    <col min="9" max="9" width="11.7109375" bestFit="1" customWidth="1"/>
    <col min="10" max="10" width="16.28515625" customWidth="1"/>
  </cols>
  <sheetData>
    <row r="1" spans="1:8" s="243" customFormat="1" ht="18" x14ac:dyDescent="0.25">
      <c r="A1" s="242"/>
      <c r="B1" s="1704" t="s">
        <v>313</v>
      </c>
      <c r="C1" s="1704"/>
      <c r="D1" s="1704"/>
      <c r="E1" s="1704"/>
      <c r="F1" s="1704"/>
      <c r="G1" s="1704"/>
      <c r="H1" s="1704"/>
    </row>
    <row r="2" spans="1:8" s="243" customFormat="1" ht="18" x14ac:dyDescent="0.25">
      <c r="A2" s="242"/>
      <c r="B2" s="242"/>
      <c r="C2" s="242"/>
      <c r="D2" s="242"/>
      <c r="E2" s="244"/>
      <c r="F2" s="242"/>
      <c r="G2" s="242"/>
      <c r="H2" s="242"/>
    </row>
    <row r="3" spans="1:8" s="248" customFormat="1" ht="15.75" x14ac:dyDescent="0.25">
      <c r="A3" s="245"/>
      <c r="B3" s="246"/>
      <c r="C3" s="246"/>
      <c r="D3" s="246"/>
      <c r="E3" s="247"/>
      <c r="F3" s="245"/>
      <c r="G3" s="245"/>
      <c r="H3" s="245"/>
    </row>
    <row r="4" spans="1:8" s="248" customFormat="1" ht="16.5" thickBot="1" x14ac:dyDescent="0.3">
      <c r="A4" s="245"/>
      <c r="B4" s="246"/>
      <c r="C4" s="246"/>
      <c r="D4" s="246"/>
      <c r="E4" s="246"/>
      <c r="F4" s="245"/>
      <c r="G4" s="245"/>
      <c r="H4" s="245"/>
    </row>
    <row r="5" spans="1:8" s="248" customFormat="1" ht="15.75" x14ac:dyDescent="0.25">
      <c r="B5" s="1720" t="s">
        <v>314</v>
      </c>
      <c r="C5" s="1721"/>
      <c r="D5" s="1721"/>
      <c r="E5" s="1721"/>
      <c r="F5" s="1724" t="s">
        <v>315</v>
      </c>
      <c r="G5" s="1691" t="s">
        <v>316</v>
      </c>
      <c r="H5" s="1692"/>
    </row>
    <row r="6" spans="1:8" s="248" customFormat="1" ht="16.5" thickBot="1" x14ac:dyDescent="0.3">
      <c r="B6" s="1722"/>
      <c r="C6" s="1723"/>
      <c r="D6" s="1723"/>
      <c r="E6" s="1723"/>
      <c r="F6" s="1725"/>
      <c r="G6" s="249" t="s">
        <v>317</v>
      </c>
      <c r="H6" s="250" t="s">
        <v>318</v>
      </c>
    </row>
    <row r="7" spans="1:8" s="248" customFormat="1" ht="15.75" x14ac:dyDescent="0.25">
      <c r="B7" s="251" t="s">
        <v>319</v>
      </c>
      <c r="C7" s="252" t="s">
        <v>320</v>
      </c>
      <c r="D7" s="253"/>
      <c r="E7" s="254"/>
      <c r="F7" s="255">
        <f>F53</f>
        <v>110000</v>
      </c>
      <c r="G7" s="256">
        <v>0</v>
      </c>
      <c r="H7" s="257">
        <v>0</v>
      </c>
    </row>
    <row r="8" spans="1:8" s="248" customFormat="1" ht="15.75" x14ac:dyDescent="0.25">
      <c r="B8" s="258" t="s">
        <v>321</v>
      </c>
      <c r="C8" s="259" t="s">
        <v>322</v>
      </c>
      <c r="D8" s="259"/>
      <c r="E8" s="260"/>
      <c r="F8" s="261">
        <f>F74</f>
        <v>3019655</v>
      </c>
      <c r="G8" s="262">
        <f>G74</f>
        <v>230857</v>
      </c>
      <c r="H8" s="263">
        <f>H74</f>
        <v>233200</v>
      </c>
    </row>
    <row r="9" spans="1:8" s="248" customFormat="1" ht="15.75" x14ac:dyDescent="0.25">
      <c r="B9" s="258" t="s">
        <v>323</v>
      </c>
      <c r="C9" s="259" t="s">
        <v>324</v>
      </c>
      <c r="D9" s="259"/>
      <c r="E9" s="260"/>
      <c r="F9" s="261">
        <f>F88</f>
        <v>12798888.714400001</v>
      </c>
      <c r="G9" s="262"/>
      <c r="H9" s="263">
        <v>0</v>
      </c>
    </row>
    <row r="10" spans="1:8" s="248" customFormat="1" ht="15.75" x14ac:dyDescent="0.25">
      <c r="B10" s="258" t="s">
        <v>325</v>
      </c>
      <c r="C10" s="264" t="s">
        <v>326</v>
      </c>
      <c r="D10" s="259"/>
      <c r="E10" s="260"/>
      <c r="F10" s="261">
        <f>F105</f>
        <v>1836279</v>
      </c>
      <c r="G10" s="262">
        <f>G105</f>
        <v>28000</v>
      </c>
      <c r="H10" s="263">
        <v>2175000</v>
      </c>
    </row>
    <row r="11" spans="1:8" s="248" customFormat="1" ht="15.75" x14ac:dyDescent="0.25">
      <c r="B11" s="258" t="s">
        <v>327</v>
      </c>
      <c r="C11" s="264" t="s">
        <v>328</v>
      </c>
      <c r="D11" s="259"/>
      <c r="E11" s="260"/>
      <c r="F11" s="261">
        <f>F119</f>
        <v>305986</v>
      </c>
      <c r="G11" s="262">
        <v>0</v>
      </c>
      <c r="H11" s="262">
        <v>0</v>
      </c>
    </row>
    <row r="12" spans="1:8" s="248" customFormat="1" ht="15.75" x14ac:dyDescent="0.25">
      <c r="B12" s="258" t="s">
        <v>329</v>
      </c>
      <c r="C12" s="264" t="s">
        <v>330</v>
      </c>
      <c r="D12" s="259"/>
      <c r="E12" s="260"/>
      <c r="F12" s="261">
        <f>F135</f>
        <v>639146.5</v>
      </c>
      <c r="G12" s="262">
        <v>0</v>
      </c>
      <c r="H12" s="263">
        <v>0</v>
      </c>
    </row>
    <row r="13" spans="1:8" s="248" customFormat="1" ht="15.75" x14ac:dyDescent="0.25">
      <c r="B13" s="258" t="s">
        <v>331</v>
      </c>
      <c r="C13" s="264" t="s">
        <v>332</v>
      </c>
      <c r="D13" s="259"/>
      <c r="E13" s="260"/>
      <c r="F13" s="261">
        <f>F151</f>
        <v>2250923.2000000002</v>
      </c>
      <c r="G13" s="262">
        <f>G151</f>
        <v>12000</v>
      </c>
      <c r="H13" s="263">
        <f>H151</f>
        <v>22000</v>
      </c>
    </row>
    <row r="14" spans="1:8" s="248" customFormat="1" ht="15.75" x14ac:dyDescent="0.25">
      <c r="B14" s="265" t="s">
        <v>333</v>
      </c>
      <c r="C14" s="266" t="s">
        <v>334</v>
      </c>
      <c r="D14" s="267"/>
      <c r="E14" s="268"/>
      <c r="F14" s="269">
        <f>F168</f>
        <v>24796680.600000001</v>
      </c>
      <c r="G14" s="262">
        <f>G168</f>
        <v>1125100</v>
      </c>
      <c r="H14" s="262">
        <f>H168</f>
        <v>2196640.6</v>
      </c>
    </row>
    <row r="15" spans="1:8" s="248" customFormat="1" ht="16.5" thickBot="1" x14ac:dyDescent="0.3">
      <c r="B15" s="270" t="s">
        <v>335</v>
      </c>
      <c r="C15" s="271" t="s">
        <v>336</v>
      </c>
      <c r="D15" s="272"/>
      <c r="E15" s="273"/>
      <c r="F15" s="274">
        <f>F177</f>
        <v>24000</v>
      </c>
      <c r="G15" s="275">
        <v>0</v>
      </c>
      <c r="H15" s="276">
        <v>0</v>
      </c>
    </row>
    <row r="16" spans="1:8" s="248" customFormat="1" ht="16.5" thickBot="1" x14ac:dyDescent="0.3">
      <c r="B16" s="1726" t="s">
        <v>337</v>
      </c>
      <c r="C16" s="1727"/>
      <c r="D16" s="1727"/>
      <c r="E16" s="1728"/>
      <c r="F16" s="277">
        <f>SUM(F7:F15)</f>
        <v>45781559.014400005</v>
      </c>
      <c r="G16" s="277">
        <f>SUM(G7:G15)</f>
        <v>1395957</v>
      </c>
      <c r="H16" s="278">
        <f>SUM(H7:H15)</f>
        <v>4626840.5999999996</v>
      </c>
    </row>
    <row r="17" spans="1:10" s="248" customFormat="1" ht="15.75" x14ac:dyDescent="0.25">
      <c r="A17" s="245"/>
      <c r="B17" s="279"/>
      <c r="C17" s="279"/>
      <c r="D17" s="279"/>
      <c r="E17" s="279"/>
      <c r="F17" s="280"/>
      <c r="G17" s="280"/>
      <c r="H17" s="280"/>
      <c r="J17" s="281"/>
    </row>
    <row r="18" spans="1:10" s="248" customFormat="1" ht="15.75" x14ac:dyDescent="0.25">
      <c r="A18" s="245"/>
      <c r="B18" s="279"/>
      <c r="C18" s="279"/>
      <c r="D18" s="279"/>
      <c r="E18" s="279"/>
      <c r="F18" s="280"/>
      <c r="G18" s="280"/>
      <c r="H18" s="280"/>
    </row>
    <row r="19" spans="1:10" s="248" customFormat="1" ht="16.5" thickBot="1" x14ac:dyDescent="0.3">
      <c r="A19" s="245"/>
      <c r="C19" s="279" t="s">
        <v>338</v>
      </c>
      <c r="D19" s="279"/>
      <c r="E19" s="279"/>
      <c r="F19" s="280"/>
      <c r="G19" s="280"/>
      <c r="H19" s="280"/>
    </row>
    <row r="20" spans="1:10" s="248" customFormat="1" ht="15.75" x14ac:dyDescent="0.25">
      <c r="A20" s="245"/>
      <c r="B20" s="1729" t="s">
        <v>339</v>
      </c>
      <c r="C20" s="1730"/>
      <c r="D20" s="1730"/>
      <c r="E20" s="1730"/>
      <c r="F20" s="1730"/>
      <c r="G20" s="1730"/>
      <c r="H20" s="1731"/>
    </row>
    <row r="21" spans="1:10" s="248" customFormat="1" ht="17.25" customHeight="1" x14ac:dyDescent="0.25">
      <c r="A21" s="245"/>
      <c r="B21" s="1709" t="s">
        <v>340</v>
      </c>
      <c r="C21" s="1710"/>
      <c r="D21" s="1710"/>
      <c r="E21" s="1710"/>
      <c r="F21" s="1710"/>
      <c r="G21" s="1710"/>
      <c r="H21" s="1711"/>
    </row>
    <row r="22" spans="1:10" s="248" customFormat="1" ht="31.5" customHeight="1" x14ac:dyDescent="0.25">
      <c r="A22" s="245"/>
      <c r="B22" s="1709" t="s">
        <v>341</v>
      </c>
      <c r="C22" s="1710"/>
      <c r="D22" s="1710"/>
      <c r="E22" s="1710"/>
      <c r="F22" s="1710"/>
      <c r="G22" s="1710"/>
      <c r="H22" s="1711"/>
    </row>
    <row r="23" spans="1:10" s="248" customFormat="1" ht="17.25" customHeight="1" x14ac:dyDescent="0.25">
      <c r="A23" s="245"/>
      <c r="B23" s="1709" t="s">
        <v>342</v>
      </c>
      <c r="C23" s="1710"/>
      <c r="D23" s="1710"/>
      <c r="E23" s="1710"/>
      <c r="F23" s="1710"/>
      <c r="G23" s="1710"/>
      <c r="H23" s="1711"/>
    </row>
    <row r="24" spans="1:10" s="248" customFormat="1" ht="29.25" customHeight="1" x14ac:dyDescent="0.25">
      <c r="A24" s="245"/>
      <c r="B24" s="1709" t="s">
        <v>343</v>
      </c>
      <c r="C24" s="1710"/>
      <c r="D24" s="1710"/>
      <c r="E24" s="1710"/>
      <c r="F24" s="1710"/>
      <c r="G24" s="1710"/>
      <c r="H24" s="1711"/>
    </row>
    <row r="25" spans="1:10" s="248" customFormat="1" ht="29.25" customHeight="1" x14ac:dyDescent="0.25">
      <c r="A25" s="245"/>
      <c r="B25" s="1709" t="s">
        <v>344</v>
      </c>
      <c r="C25" s="1710"/>
      <c r="D25" s="1710"/>
      <c r="E25" s="1710"/>
      <c r="F25" s="1710"/>
      <c r="G25" s="1710"/>
      <c r="H25" s="1711"/>
    </row>
    <row r="26" spans="1:10" s="248" customFormat="1" ht="30" customHeight="1" x14ac:dyDescent="0.25">
      <c r="A26" s="245"/>
      <c r="B26" s="1709" t="s">
        <v>345</v>
      </c>
      <c r="C26" s="1710"/>
      <c r="D26" s="1710"/>
      <c r="E26" s="1710"/>
      <c r="F26" s="1710"/>
      <c r="G26" s="1710"/>
      <c r="H26" s="1711"/>
    </row>
    <row r="27" spans="1:10" s="248" customFormat="1" ht="33.75" customHeight="1" x14ac:dyDescent="0.25">
      <c r="A27" s="245"/>
      <c r="B27" s="1709" t="s">
        <v>346</v>
      </c>
      <c r="C27" s="1710"/>
      <c r="D27" s="1710"/>
      <c r="E27" s="1710"/>
      <c r="F27" s="1710"/>
      <c r="G27" s="1710"/>
      <c r="H27" s="1711"/>
    </row>
    <row r="28" spans="1:10" s="248" customFormat="1" ht="33.75" customHeight="1" x14ac:dyDescent="0.25">
      <c r="A28" s="245"/>
      <c r="B28" s="1709" t="s">
        <v>347</v>
      </c>
      <c r="C28" s="1710"/>
      <c r="D28" s="1710"/>
      <c r="E28" s="1710"/>
      <c r="F28" s="1710"/>
      <c r="G28" s="1710"/>
      <c r="H28" s="1711"/>
    </row>
    <row r="29" spans="1:10" s="248" customFormat="1" ht="29.25" customHeight="1" x14ac:dyDescent="0.25">
      <c r="A29" s="245"/>
      <c r="B29" s="1709" t="s">
        <v>348</v>
      </c>
      <c r="C29" s="1710"/>
      <c r="D29" s="1710"/>
      <c r="E29" s="1710"/>
      <c r="F29" s="1710"/>
      <c r="G29" s="1710"/>
      <c r="H29" s="1711"/>
    </row>
    <row r="30" spans="1:10" s="248" customFormat="1" ht="30.75" customHeight="1" x14ac:dyDescent="0.25">
      <c r="A30" s="245"/>
      <c r="B30" s="1709" t="s">
        <v>349</v>
      </c>
      <c r="C30" s="1710"/>
      <c r="D30" s="1710"/>
      <c r="E30" s="1710"/>
      <c r="F30" s="1710"/>
      <c r="G30" s="1710"/>
      <c r="H30" s="1711"/>
    </row>
    <row r="31" spans="1:10" s="248" customFormat="1" ht="15.75" x14ac:dyDescent="0.25">
      <c r="A31" s="245"/>
      <c r="B31" s="1709" t="s">
        <v>350</v>
      </c>
      <c r="C31" s="1710"/>
      <c r="D31" s="1710"/>
      <c r="E31" s="1710"/>
      <c r="F31" s="1710"/>
      <c r="G31" s="1710"/>
      <c r="H31" s="1711"/>
    </row>
    <row r="32" spans="1:10" s="248" customFormat="1" ht="30" customHeight="1" x14ac:dyDescent="0.25">
      <c r="A32" s="245"/>
      <c r="B32" s="1709" t="s">
        <v>351</v>
      </c>
      <c r="C32" s="1710"/>
      <c r="D32" s="1710"/>
      <c r="E32" s="1710"/>
      <c r="F32" s="1710"/>
      <c r="G32" s="1710"/>
      <c r="H32" s="1711"/>
    </row>
    <row r="33" spans="1:8" s="248" customFormat="1" ht="22.5" customHeight="1" x14ac:dyDescent="0.25">
      <c r="A33" s="245"/>
      <c r="B33" s="1709" t="s">
        <v>352</v>
      </c>
      <c r="C33" s="1710"/>
      <c r="D33" s="1710"/>
      <c r="E33" s="1710"/>
      <c r="F33" s="1710"/>
      <c r="G33" s="1710"/>
      <c r="H33" s="1711"/>
    </row>
    <row r="34" spans="1:8" s="248" customFormat="1" ht="15.75" x14ac:dyDescent="0.25">
      <c r="A34" s="245"/>
      <c r="B34" s="1709" t="s">
        <v>353</v>
      </c>
      <c r="C34" s="1710"/>
      <c r="D34" s="1710"/>
      <c r="E34" s="1710"/>
      <c r="F34" s="1710"/>
      <c r="G34" s="1710"/>
      <c r="H34" s="1711"/>
    </row>
    <row r="35" spans="1:8" s="248" customFormat="1" ht="15.75" x14ac:dyDescent="0.25">
      <c r="A35" s="245"/>
      <c r="B35" s="1709" t="s">
        <v>354</v>
      </c>
      <c r="C35" s="1710"/>
      <c r="D35" s="1710"/>
      <c r="E35" s="1710"/>
      <c r="F35" s="1710"/>
      <c r="G35" s="1710"/>
      <c r="H35" s="1711"/>
    </row>
    <row r="36" spans="1:8" s="248" customFormat="1" ht="15.75" x14ac:dyDescent="0.25">
      <c r="A36" s="245"/>
      <c r="B36" s="1709" t="s">
        <v>355</v>
      </c>
      <c r="C36" s="1710"/>
      <c r="D36" s="1710"/>
      <c r="E36" s="1710"/>
      <c r="F36" s="1710"/>
      <c r="G36" s="1710"/>
      <c r="H36" s="1711"/>
    </row>
    <row r="37" spans="1:8" s="248" customFormat="1" ht="22.5" customHeight="1" x14ac:dyDescent="0.25">
      <c r="A37" s="245"/>
      <c r="B37" s="1709" t="s">
        <v>356</v>
      </c>
      <c r="C37" s="1710"/>
      <c r="D37" s="1710"/>
      <c r="E37" s="1710"/>
      <c r="F37" s="1710"/>
      <c r="G37" s="1710"/>
      <c r="H37" s="1711"/>
    </row>
    <row r="38" spans="1:8" s="248" customFormat="1" ht="30" customHeight="1" x14ac:dyDescent="0.25">
      <c r="A38" s="245"/>
      <c r="B38" s="1709" t="s">
        <v>357</v>
      </c>
      <c r="C38" s="1710"/>
      <c r="D38" s="1710"/>
      <c r="E38" s="1710"/>
      <c r="F38" s="1710"/>
      <c r="G38" s="1710"/>
      <c r="H38" s="1711"/>
    </row>
    <row r="39" spans="1:8" s="248" customFormat="1" ht="18" customHeight="1" x14ac:dyDescent="0.25">
      <c r="A39" s="245"/>
      <c r="B39" s="1709" t="s">
        <v>358</v>
      </c>
      <c r="C39" s="1710"/>
      <c r="D39" s="1710"/>
      <c r="E39" s="1710"/>
      <c r="F39" s="1710"/>
      <c r="G39" s="1710"/>
      <c r="H39" s="1711"/>
    </row>
    <row r="40" spans="1:8" s="248" customFormat="1" ht="31.5" customHeight="1" x14ac:dyDescent="0.25">
      <c r="A40" s="245"/>
      <c r="B40" s="1709" t="s">
        <v>359</v>
      </c>
      <c r="C40" s="1710"/>
      <c r="D40" s="1710"/>
      <c r="E40" s="1710"/>
      <c r="F40" s="1710"/>
      <c r="G40" s="1710"/>
      <c r="H40" s="1711"/>
    </row>
    <row r="41" spans="1:8" s="248" customFormat="1" ht="15.75" x14ac:dyDescent="0.25">
      <c r="A41" s="245"/>
      <c r="B41" s="1712" t="s">
        <v>360</v>
      </c>
      <c r="C41" s="1713"/>
      <c r="D41" s="1713"/>
      <c r="E41" s="1713"/>
      <c r="F41" s="1713"/>
      <c r="G41" s="1713"/>
      <c r="H41" s="1714"/>
    </row>
    <row r="42" spans="1:8" s="248" customFormat="1" ht="32.25" customHeight="1" thickBot="1" x14ac:dyDescent="0.3">
      <c r="A42" s="245"/>
      <c r="B42" s="1715" t="s">
        <v>361</v>
      </c>
      <c r="C42" s="1716"/>
      <c r="D42" s="1716"/>
      <c r="E42" s="1716"/>
      <c r="F42" s="1716"/>
      <c r="G42" s="1716"/>
      <c r="H42" s="1717"/>
    </row>
    <row r="43" spans="1:8" s="248" customFormat="1" ht="15.75" x14ac:dyDescent="0.25">
      <c r="A43" s="245"/>
      <c r="C43" s="279"/>
      <c r="D43" s="279"/>
      <c r="E43" s="279"/>
      <c r="F43" s="280"/>
      <c r="G43" s="280"/>
      <c r="H43" s="280"/>
    </row>
    <row r="44" spans="1:8" s="248" customFormat="1" ht="15.75" x14ac:dyDescent="0.25">
      <c r="A44" s="245"/>
      <c r="B44" s="282"/>
      <c r="C44" s="282"/>
      <c r="D44" s="282"/>
      <c r="E44" s="282"/>
      <c r="F44" s="280"/>
      <c r="G44" s="280"/>
      <c r="H44" s="280"/>
    </row>
    <row r="45" spans="1:8" s="248" customFormat="1" ht="18" x14ac:dyDescent="0.25">
      <c r="A45" s="245"/>
      <c r="B45" s="1704" t="s">
        <v>313</v>
      </c>
      <c r="C45" s="1704"/>
      <c r="D45" s="1704"/>
      <c r="E45" s="1704"/>
      <c r="F45" s="1704"/>
      <c r="G45" s="1704"/>
      <c r="H45" s="1704"/>
    </row>
    <row r="46" spans="1:8" s="248" customFormat="1" ht="15.75" x14ac:dyDescent="0.25">
      <c r="A46" s="245"/>
      <c r="B46" s="282"/>
      <c r="C46" s="282"/>
      <c r="D46" s="282"/>
      <c r="E46" s="282"/>
      <c r="F46" s="280"/>
      <c r="G46" s="280"/>
      <c r="H46" s="280"/>
    </row>
    <row r="47" spans="1:8" s="248" customFormat="1" ht="15.75" x14ac:dyDescent="0.25">
      <c r="A47" s="245"/>
      <c r="B47" s="245"/>
      <c r="C47" s="245"/>
      <c r="D47" s="245"/>
      <c r="E47" s="245"/>
      <c r="F47" s="283"/>
      <c r="G47" s="245"/>
      <c r="H47" s="245"/>
    </row>
    <row r="48" spans="1:8" s="248" customFormat="1" ht="15.75" x14ac:dyDescent="0.25">
      <c r="A48" s="245" t="s">
        <v>362</v>
      </c>
      <c r="B48" s="245"/>
      <c r="C48" s="245"/>
      <c r="D48" s="283" t="s">
        <v>319</v>
      </c>
      <c r="E48" s="245" t="s">
        <v>320</v>
      </c>
      <c r="F48" s="245"/>
      <c r="G48" s="284"/>
      <c r="H48" s="245"/>
    </row>
    <row r="49" spans="1:8" s="248" customFormat="1" ht="16.5" thickBot="1" x14ac:dyDescent="0.3">
      <c r="A49" s="245"/>
      <c r="B49" s="245"/>
      <c r="C49" s="245"/>
      <c r="D49" s="245"/>
      <c r="E49" s="245"/>
      <c r="F49" s="283"/>
      <c r="G49" s="245"/>
      <c r="H49" s="245"/>
    </row>
    <row r="50" spans="1:8" s="248" customFormat="1" ht="15.75" x14ac:dyDescent="0.25">
      <c r="A50" s="284"/>
      <c r="B50" s="1683" t="s">
        <v>363</v>
      </c>
      <c r="C50" s="1684"/>
      <c r="D50" s="1684"/>
      <c r="E50" s="1685"/>
      <c r="F50" s="1718" t="s">
        <v>315</v>
      </c>
      <c r="G50" s="1707" t="s">
        <v>316</v>
      </c>
      <c r="H50" s="1708"/>
    </row>
    <row r="51" spans="1:8" s="248" customFormat="1" ht="16.5" thickBot="1" x14ac:dyDescent="0.3">
      <c r="A51" s="285"/>
      <c r="B51" s="1686"/>
      <c r="C51" s="1687"/>
      <c r="D51" s="1687"/>
      <c r="E51" s="1688"/>
      <c r="F51" s="1719"/>
      <c r="G51" s="249" t="s">
        <v>317</v>
      </c>
      <c r="H51" s="286" t="s">
        <v>318</v>
      </c>
    </row>
    <row r="52" spans="1:8" s="248" customFormat="1" ht="16.5" thickBot="1" x14ac:dyDescent="0.3">
      <c r="A52" s="284"/>
      <c r="B52" s="287" t="s">
        <v>364</v>
      </c>
      <c r="C52" s="288"/>
      <c r="D52" s="288"/>
      <c r="E52" s="288"/>
      <c r="F52" s="289">
        <v>110000</v>
      </c>
      <c r="G52" s="290">
        <v>0</v>
      </c>
      <c r="H52" s="291"/>
    </row>
    <row r="53" spans="1:8" s="248" customFormat="1" ht="16.5" thickBot="1" x14ac:dyDescent="0.3">
      <c r="A53" s="284"/>
      <c r="B53" s="292" t="s">
        <v>365</v>
      </c>
      <c r="C53" s="293"/>
      <c r="D53" s="293"/>
      <c r="E53" s="293"/>
      <c r="F53" s="294">
        <v>110000</v>
      </c>
      <c r="G53" s="294">
        <v>0</v>
      </c>
      <c r="H53" s="295">
        <v>0</v>
      </c>
    </row>
    <row r="54" spans="1:8" s="248" customFormat="1" ht="15.75" x14ac:dyDescent="0.25">
      <c r="A54" s="245"/>
      <c r="B54" s="296"/>
      <c r="C54" s="296"/>
      <c r="D54" s="296"/>
      <c r="E54" s="245"/>
      <c r="F54" s="283"/>
      <c r="G54" s="245"/>
      <c r="H54" s="245"/>
    </row>
    <row r="55" spans="1:8" s="248" customFormat="1" ht="15.75" hidden="1" x14ac:dyDescent="0.25">
      <c r="A55" s="245"/>
      <c r="B55" s="296"/>
      <c r="C55" s="296"/>
      <c r="D55" s="296"/>
      <c r="E55" s="245"/>
      <c r="F55" s="283"/>
      <c r="G55" s="245"/>
      <c r="H55" s="245"/>
    </row>
    <row r="56" spans="1:8" s="248" customFormat="1" ht="15.75" hidden="1" x14ac:dyDescent="0.25">
      <c r="A56" s="245"/>
      <c r="B56" s="296"/>
      <c r="C56" s="296"/>
      <c r="D56" s="296"/>
      <c r="E56" s="245"/>
      <c r="F56" s="283"/>
      <c r="G56" s="297"/>
      <c r="H56" s="245"/>
    </row>
    <row r="57" spans="1:8" s="248" customFormat="1" ht="15.75" x14ac:dyDescent="0.25">
      <c r="A57" s="245"/>
      <c r="B57" s="245"/>
      <c r="C57" s="245"/>
      <c r="D57" s="245"/>
      <c r="E57" s="245"/>
      <c r="F57" s="283"/>
      <c r="G57" s="245"/>
      <c r="H57" s="245"/>
    </row>
    <row r="58" spans="1:8" s="248" customFormat="1" ht="15.75" x14ac:dyDescent="0.25">
      <c r="A58" s="245" t="s">
        <v>362</v>
      </c>
      <c r="B58" s="245"/>
      <c r="C58" s="245"/>
      <c r="D58" s="283" t="s">
        <v>321</v>
      </c>
      <c r="E58" s="245" t="s">
        <v>322</v>
      </c>
      <c r="F58" s="246"/>
      <c r="G58" s="245"/>
      <c r="H58" s="245"/>
    </row>
    <row r="59" spans="1:8" s="248" customFormat="1" ht="16.5" thickBot="1" x14ac:dyDescent="0.3">
      <c r="A59" s="245"/>
      <c r="B59" s="245"/>
      <c r="C59" s="245"/>
      <c r="D59" s="245"/>
      <c r="E59" s="245"/>
      <c r="F59" s="247"/>
      <c r="G59" s="245"/>
      <c r="H59" s="245"/>
    </row>
    <row r="60" spans="1:8" x14ac:dyDescent="0.25">
      <c r="A60" s="284"/>
      <c r="B60" s="1683" t="s">
        <v>363</v>
      </c>
      <c r="C60" s="1684"/>
      <c r="D60" s="1684"/>
      <c r="E60" s="1685"/>
      <c r="F60" s="1705" t="s">
        <v>315</v>
      </c>
      <c r="G60" s="1707" t="s">
        <v>316</v>
      </c>
      <c r="H60" s="1708"/>
    </row>
    <row r="61" spans="1:8" s="298" customFormat="1" ht="13.5" thickBot="1" x14ac:dyDescent="0.25">
      <c r="A61" s="285"/>
      <c r="B61" s="1686"/>
      <c r="C61" s="1687"/>
      <c r="D61" s="1687"/>
      <c r="E61" s="1688"/>
      <c r="F61" s="1706"/>
      <c r="G61" s="249" t="s">
        <v>317</v>
      </c>
      <c r="H61" s="286" t="s">
        <v>318</v>
      </c>
    </row>
    <row r="62" spans="1:8" x14ac:dyDescent="0.25">
      <c r="A62" s="284"/>
      <c r="B62" s="299" t="s">
        <v>366</v>
      </c>
      <c r="C62" s="288"/>
      <c r="D62" s="288"/>
      <c r="E62" s="288"/>
      <c r="F62" s="289">
        <v>59138</v>
      </c>
      <c r="G62" s="290"/>
      <c r="H62" s="291"/>
    </row>
    <row r="63" spans="1:8" x14ac:dyDescent="0.25">
      <c r="A63" s="284"/>
      <c r="B63" s="299" t="s">
        <v>87</v>
      </c>
      <c r="C63" s="288"/>
      <c r="D63" s="288"/>
      <c r="E63" s="288"/>
      <c r="F63" s="300">
        <v>57000</v>
      </c>
      <c r="G63" s="301"/>
      <c r="H63" s="302"/>
    </row>
    <row r="64" spans="1:8" x14ac:dyDescent="0.25">
      <c r="A64" s="284"/>
      <c r="B64" s="299" t="s">
        <v>89</v>
      </c>
      <c r="C64" s="288"/>
      <c r="D64" s="288"/>
      <c r="E64" s="288"/>
      <c r="F64" s="300">
        <v>292000</v>
      </c>
      <c r="G64" s="301"/>
      <c r="H64" s="302"/>
    </row>
    <row r="65" spans="1:8" x14ac:dyDescent="0.25">
      <c r="A65" s="284"/>
      <c r="B65" s="299" t="s">
        <v>90</v>
      </c>
      <c r="C65" s="288"/>
      <c r="D65" s="288"/>
      <c r="E65" s="288"/>
      <c r="F65" s="300">
        <v>23650</v>
      </c>
      <c r="G65" s="301"/>
      <c r="H65" s="302"/>
    </row>
    <row r="66" spans="1:8" x14ac:dyDescent="0.25">
      <c r="A66" s="284"/>
      <c r="B66" s="299" t="s">
        <v>367</v>
      </c>
      <c r="C66" s="288"/>
      <c r="D66" s="288"/>
      <c r="E66" s="288"/>
      <c r="F66" s="300">
        <v>12300</v>
      </c>
      <c r="G66" s="301"/>
      <c r="H66" s="302"/>
    </row>
    <row r="67" spans="1:8" x14ac:dyDescent="0.25">
      <c r="A67" s="284"/>
      <c r="B67" s="287" t="s">
        <v>368</v>
      </c>
      <c r="C67" s="288"/>
      <c r="D67" s="288"/>
      <c r="E67" s="288"/>
      <c r="F67" s="300">
        <v>155737</v>
      </c>
      <c r="G67" s="301"/>
      <c r="H67" s="302"/>
    </row>
    <row r="68" spans="1:8" x14ac:dyDescent="0.25">
      <c r="A68" s="284"/>
      <c r="B68" s="287" t="s">
        <v>369</v>
      </c>
      <c r="C68" s="288"/>
      <c r="D68" s="288"/>
      <c r="E68" s="288"/>
      <c r="F68" s="300">
        <v>60400</v>
      </c>
      <c r="G68" s="301">
        <v>5400</v>
      </c>
      <c r="H68" s="302"/>
    </row>
    <row r="69" spans="1:8" x14ac:dyDescent="0.25">
      <c r="A69" s="284"/>
      <c r="B69" s="299" t="s">
        <v>92</v>
      </c>
      <c r="C69" s="288"/>
      <c r="D69" s="288"/>
      <c r="E69" s="288"/>
      <c r="F69" s="300">
        <v>14473</v>
      </c>
      <c r="G69" s="301"/>
      <c r="H69" s="302"/>
    </row>
    <row r="70" spans="1:8" x14ac:dyDescent="0.25">
      <c r="A70" s="284"/>
      <c r="B70" s="287" t="s">
        <v>15</v>
      </c>
      <c r="C70" s="288"/>
      <c r="D70" s="288"/>
      <c r="E70" s="288"/>
      <c r="F70" s="300">
        <v>136200</v>
      </c>
      <c r="G70" s="301">
        <v>14200</v>
      </c>
      <c r="H70" s="302">
        <v>114200</v>
      </c>
    </row>
    <row r="71" spans="1:8" x14ac:dyDescent="0.25">
      <c r="A71" s="284"/>
      <c r="B71" s="287" t="s">
        <v>370</v>
      </c>
      <c r="C71" s="288"/>
      <c r="D71" s="288"/>
      <c r="E71" s="288"/>
      <c r="F71" s="300">
        <v>211257</v>
      </c>
      <c r="G71" s="301">
        <v>211257</v>
      </c>
      <c r="H71" s="302"/>
    </row>
    <row r="72" spans="1:8" x14ac:dyDescent="0.25">
      <c r="A72" s="284"/>
      <c r="B72" s="299" t="s">
        <v>371</v>
      </c>
      <c r="C72" s="288"/>
      <c r="D72" s="288"/>
      <c r="E72" s="288"/>
      <c r="F72" s="300">
        <v>126500</v>
      </c>
      <c r="G72" s="301"/>
      <c r="H72" s="302">
        <v>119000</v>
      </c>
    </row>
    <row r="73" spans="1:8" ht="15.75" thickBot="1" x14ac:dyDescent="0.3">
      <c r="A73" s="284"/>
      <c r="B73" s="287" t="s">
        <v>372</v>
      </c>
      <c r="C73" s="288"/>
      <c r="D73" s="288"/>
      <c r="E73" s="288"/>
      <c r="F73" s="300">
        <v>1871000</v>
      </c>
      <c r="G73" s="301"/>
      <c r="H73" s="302"/>
    </row>
    <row r="74" spans="1:8" ht="15.75" thickBot="1" x14ac:dyDescent="0.3">
      <c r="A74" s="284"/>
      <c r="B74" s="303" t="s">
        <v>365</v>
      </c>
      <c r="C74" s="304"/>
      <c r="D74" s="304"/>
      <c r="E74" s="304"/>
      <c r="F74" s="294">
        <v>3019655</v>
      </c>
      <c r="G74" s="305">
        <v>230857</v>
      </c>
      <c r="H74" s="306">
        <v>233200</v>
      </c>
    </row>
    <row r="75" spans="1:8" x14ac:dyDescent="0.25">
      <c r="A75" s="284"/>
      <c r="B75" s="284"/>
      <c r="C75" s="284"/>
      <c r="D75" s="284"/>
      <c r="E75" s="284"/>
      <c r="F75" s="284"/>
      <c r="G75" s="284"/>
      <c r="H75" s="284"/>
    </row>
    <row r="76" spans="1:8" hidden="1" x14ac:dyDescent="0.25">
      <c r="A76" s="284"/>
      <c r="B76" s="284"/>
      <c r="C76" s="284"/>
      <c r="D76" s="284"/>
      <c r="E76" s="284"/>
      <c r="F76" s="284"/>
      <c r="G76" s="284"/>
      <c r="H76" s="284"/>
    </row>
    <row r="77" spans="1:8" x14ac:dyDescent="0.25">
      <c r="A77" s="284"/>
      <c r="B77" s="284"/>
      <c r="C77" s="284"/>
      <c r="D77" s="284"/>
      <c r="E77" s="284"/>
      <c r="F77" s="284"/>
      <c r="G77" s="284"/>
      <c r="H77" s="284"/>
    </row>
    <row r="78" spans="1:8" ht="15.75" x14ac:dyDescent="0.25">
      <c r="A78" s="245" t="s">
        <v>362</v>
      </c>
      <c r="B78" s="245"/>
      <c r="C78" s="245"/>
      <c r="D78" s="283" t="s">
        <v>323</v>
      </c>
      <c r="E78" s="245" t="s">
        <v>324</v>
      </c>
      <c r="F78" s="284"/>
      <c r="G78" s="245"/>
      <c r="H78" s="245"/>
    </row>
    <row r="79" spans="1:8" ht="16.5" thickBot="1" x14ac:dyDescent="0.3">
      <c r="A79" s="245"/>
      <c r="B79" s="245"/>
      <c r="C79" s="245"/>
      <c r="D79" s="245"/>
      <c r="E79" s="245"/>
      <c r="F79" s="283"/>
      <c r="G79" s="245"/>
      <c r="H79" s="245"/>
    </row>
    <row r="80" spans="1:8" x14ac:dyDescent="0.25">
      <c r="A80" s="284"/>
      <c r="B80" s="1683" t="s">
        <v>363</v>
      </c>
      <c r="C80" s="1684"/>
      <c r="D80" s="1684"/>
      <c r="E80" s="1685"/>
      <c r="F80" s="1689" t="s">
        <v>315</v>
      </c>
      <c r="G80" s="1691" t="s">
        <v>316</v>
      </c>
      <c r="H80" s="1692"/>
    </row>
    <row r="81" spans="1:10" ht="15.75" thickBot="1" x14ac:dyDescent="0.3">
      <c r="A81" s="285"/>
      <c r="B81" s="1686"/>
      <c r="C81" s="1687"/>
      <c r="D81" s="1687"/>
      <c r="E81" s="1688"/>
      <c r="F81" s="1690"/>
      <c r="G81" s="249" t="s">
        <v>317</v>
      </c>
      <c r="H81" s="286" t="s">
        <v>318</v>
      </c>
    </row>
    <row r="82" spans="1:10" x14ac:dyDescent="0.25">
      <c r="A82" s="284"/>
      <c r="B82" s="287" t="s">
        <v>373</v>
      </c>
      <c r="C82" s="288"/>
      <c r="D82" s="288"/>
      <c r="E82" s="288"/>
      <c r="F82" s="300">
        <v>7361892</v>
      </c>
      <c r="G82" s="301"/>
      <c r="H82" s="302"/>
    </row>
    <row r="83" spans="1:10" x14ac:dyDescent="0.25">
      <c r="B83" s="287" t="s">
        <v>374</v>
      </c>
      <c r="C83" s="288"/>
      <c r="D83" s="288"/>
      <c r="E83" s="288"/>
      <c r="F83" s="300">
        <v>2261500</v>
      </c>
      <c r="G83" s="301"/>
      <c r="H83" s="302"/>
    </row>
    <row r="84" spans="1:10" x14ac:dyDescent="0.25">
      <c r="A84" s="284"/>
      <c r="B84" s="299" t="s">
        <v>375</v>
      </c>
      <c r="C84" s="288"/>
      <c r="D84" s="288"/>
      <c r="E84" s="288"/>
      <c r="F84" s="300"/>
      <c r="G84" s="301"/>
      <c r="H84" s="302"/>
      <c r="J84" s="307"/>
    </row>
    <row r="85" spans="1:10" x14ac:dyDescent="0.25">
      <c r="A85" s="284"/>
      <c r="B85" s="299" t="s">
        <v>376</v>
      </c>
      <c r="C85" s="288"/>
      <c r="D85" s="288"/>
      <c r="E85" s="288"/>
      <c r="F85" s="300">
        <v>756461.71439999994</v>
      </c>
      <c r="G85" s="301"/>
      <c r="H85" s="302"/>
      <c r="J85" s="307"/>
    </row>
    <row r="86" spans="1:10" x14ac:dyDescent="0.25">
      <c r="A86" s="284"/>
      <c r="B86" s="299" t="s">
        <v>377</v>
      </c>
      <c r="C86" s="288"/>
      <c r="D86" s="288"/>
      <c r="E86" s="288"/>
      <c r="F86" s="300">
        <v>293913</v>
      </c>
      <c r="G86" s="301"/>
      <c r="H86" s="302"/>
      <c r="J86" s="307"/>
    </row>
    <row r="87" spans="1:10" ht="15.75" thickBot="1" x14ac:dyDescent="0.3">
      <c r="A87" s="284"/>
      <c r="B87" s="287" t="s">
        <v>378</v>
      </c>
      <c r="C87" s="288"/>
      <c r="D87" s="288"/>
      <c r="E87" s="288"/>
      <c r="F87" s="300">
        <v>2125122</v>
      </c>
      <c r="G87" s="301"/>
      <c r="H87" s="302"/>
      <c r="I87" s="307"/>
    </row>
    <row r="88" spans="1:10" ht="15.75" thickBot="1" x14ac:dyDescent="0.3">
      <c r="A88" s="284"/>
      <c r="B88" s="303" t="s">
        <v>365</v>
      </c>
      <c r="C88" s="304"/>
      <c r="D88" s="304"/>
      <c r="E88" s="304"/>
      <c r="F88" s="294">
        <v>12798888.714400001</v>
      </c>
      <c r="G88" s="305"/>
      <c r="H88" s="306">
        <v>0</v>
      </c>
    </row>
    <row r="89" spans="1:10" x14ac:dyDescent="0.25">
      <c r="A89" s="284"/>
      <c r="B89" s="284"/>
      <c r="C89" s="284"/>
      <c r="D89" s="284"/>
      <c r="E89" s="284"/>
      <c r="F89" s="284"/>
      <c r="G89" s="284"/>
      <c r="H89" s="284"/>
    </row>
    <row r="90" spans="1:10" hidden="1" x14ac:dyDescent="0.25">
      <c r="A90" s="284"/>
      <c r="B90" s="284"/>
      <c r="C90" s="284"/>
      <c r="D90" s="284"/>
      <c r="E90" s="284"/>
      <c r="F90" s="284"/>
      <c r="G90" s="284"/>
      <c r="H90" s="284"/>
    </row>
    <row r="91" spans="1:10" hidden="1" x14ac:dyDescent="0.25">
      <c r="A91" s="284"/>
      <c r="B91" s="284"/>
      <c r="C91" s="284"/>
      <c r="D91" s="284"/>
      <c r="E91" s="284"/>
      <c r="F91" s="284"/>
      <c r="G91" s="284"/>
      <c r="H91" s="284"/>
    </row>
    <row r="92" spans="1:10" x14ac:dyDescent="0.25">
      <c r="A92" s="284"/>
      <c r="B92" s="284"/>
      <c r="C92" s="284"/>
      <c r="D92" s="284"/>
      <c r="E92" s="284"/>
      <c r="F92" s="284"/>
      <c r="G92" s="284"/>
      <c r="H92" s="284"/>
    </row>
    <row r="93" spans="1:10" ht="15.75" x14ac:dyDescent="0.25">
      <c r="A93" s="245" t="s">
        <v>362</v>
      </c>
      <c r="B93" s="245"/>
      <c r="C93" s="245"/>
      <c r="D93" s="283" t="s">
        <v>325</v>
      </c>
      <c r="E93" s="245" t="s">
        <v>326</v>
      </c>
      <c r="F93" s="284"/>
      <c r="G93" s="245"/>
      <c r="H93" s="245"/>
    </row>
    <row r="94" spans="1:10" ht="16.5" thickBot="1" x14ac:dyDescent="0.3">
      <c r="A94" s="245"/>
      <c r="B94" s="245"/>
      <c r="C94" s="245"/>
      <c r="D94" s="245"/>
      <c r="E94" s="245"/>
      <c r="F94" s="283"/>
      <c r="G94" s="245"/>
      <c r="H94" s="245"/>
    </row>
    <row r="95" spans="1:10" x14ac:dyDescent="0.25">
      <c r="A95" s="284"/>
      <c r="B95" s="1683" t="s">
        <v>363</v>
      </c>
      <c r="C95" s="1684"/>
      <c r="D95" s="1684"/>
      <c r="E95" s="1685"/>
      <c r="F95" s="1689" t="s">
        <v>315</v>
      </c>
      <c r="G95" s="1691" t="s">
        <v>316</v>
      </c>
      <c r="H95" s="1692"/>
    </row>
    <row r="96" spans="1:10" ht="15.75" thickBot="1" x14ac:dyDescent="0.3">
      <c r="A96" s="285"/>
      <c r="B96" s="1686"/>
      <c r="C96" s="1687"/>
      <c r="D96" s="1687"/>
      <c r="E96" s="1688"/>
      <c r="F96" s="1690"/>
      <c r="G96" s="249" t="s">
        <v>317</v>
      </c>
      <c r="H96" s="286" t="s">
        <v>318</v>
      </c>
    </row>
    <row r="97" spans="1:8" x14ac:dyDescent="0.25">
      <c r="A97" s="284"/>
      <c r="B97" s="1698" t="s">
        <v>379</v>
      </c>
      <c r="C97" s="1699"/>
      <c r="D97" s="1699"/>
      <c r="E97" s="1700"/>
      <c r="F97" s="309">
        <v>18000</v>
      </c>
      <c r="G97" s="290"/>
      <c r="H97" s="291"/>
    </row>
    <row r="98" spans="1:8" ht="28.5" customHeight="1" x14ac:dyDescent="0.25">
      <c r="A98" s="284"/>
      <c r="B98" s="1701" t="s">
        <v>380</v>
      </c>
      <c r="C98" s="1702"/>
      <c r="D98" s="1702"/>
      <c r="E98" s="1703"/>
      <c r="F98" s="310">
        <v>515429</v>
      </c>
      <c r="G98" s="301"/>
      <c r="H98" s="302"/>
    </row>
    <row r="99" spans="1:8" x14ac:dyDescent="0.25">
      <c r="A99" s="284"/>
      <c r="B99" s="299" t="s">
        <v>381</v>
      </c>
      <c r="C99" s="288"/>
      <c r="D99" s="288"/>
      <c r="E99" s="288"/>
      <c r="F99" s="300">
        <v>204500</v>
      </c>
      <c r="G99" s="311">
        <v>28000</v>
      </c>
      <c r="H99" s="302"/>
    </row>
    <row r="100" spans="1:8" x14ac:dyDescent="0.25">
      <c r="A100" s="284"/>
      <c r="B100" s="287" t="s">
        <v>382</v>
      </c>
      <c r="C100" s="288"/>
      <c r="D100" s="288"/>
      <c r="E100" s="288"/>
      <c r="F100" s="300">
        <v>4500</v>
      </c>
      <c r="G100" s="301"/>
      <c r="H100" s="302"/>
    </row>
    <row r="101" spans="1:8" x14ac:dyDescent="0.25">
      <c r="A101" s="284"/>
      <c r="B101" s="287" t="s">
        <v>103</v>
      </c>
      <c r="C101" s="288"/>
      <c r="D101" s="288"/>
      <c r="E101" s="288"/>
      <c r="F101" s="300">
        <v>0</v>
      </c>
      <c r="G101" s="301"/>
      <c r="H101" s="302"/>
    </row>
    <row r="102" spans="1:8" x14ac:dyDescent="0.25">
      <c r="A102" s="284"/>
      <c r="B102" s="312" t="s">
        <v>10</v>
      </c>
      <c r="F102" s="313">
        <v>975650</v>
      </c>
      <c r="G102" s="301"/>
      <c r="H102" s="302">
        <v>622500</v>
      </c>
    </row>
    <row r="103" spans="1:8" x14ac:dyDescent="0.25">
      <c r="A103" s="284"/>
      <c r="B103" s="312" t="s">
        <v>101</v>
      </c>
      <c r="F103" s="313">
        <v>27000</v>
      </c>
      <c r="G103" s="301"/>
      <c r="H103" s="302"/>
    </row>
    <row r="104" spans="1:8" ht="15.75" thickBot="1" x14ac:dyDescent="0.3">
      <c r="A104" s="284"/>
      <c r="B104" s="312" t="s">
        <v>383</v>
      </c>
      <c r="F104" s="313">
        <v>91200</v>
      </c>
      <c r="G104" s="301"/>
      <c r="H104" s="302"/>
    </row>
    <row r="105" spans="1:8" ht="15.75" thickBot="1" x14ac:dyDescent="0.3">
      <c r="A105" s="284"/>
      <c r="B105" s="303" t="s">
        <v>365</v>
      </c>
      <c r="C105" s="304"/>
      <c r="D105" s="304"/>
      <c r="E105" s="304"/>
      <c r="F105" s="294">
        <v>1836279</v>
      </c>
      <c r="G105" s="305">
        <v>28000</v>
      </c>
      <c r="H105" s="306">
        <v>622500</v>
      </c>
    </row>
    <row r="106" spans="1:8" x14ac:dyDescent="0.25">
      <c r="A106" s="284"/>
      <c r="B106" s="284"/>
      <c r="C106" s="284"/>
      <c r="D106" s="284"/>
      <c r="E106" s="284"/>
      <c r="F106" s="284"/>
      <c r="G106" s="284"/>
      <c r="H106" s="284"/>
    </row>
    <row r="107" spans="1:8" x14ac:dyDescent="0.25">
      <c r="A107" s="284"/>
      <c r="B107" s="284"/>
      <c r="C107" s="284"/>
      <c r="D107" s="284"/>
      <c r="E107" s="284"/>
      <c r="F107" s="284"/>
      <c r="G107" s="284"/>
      <c r="H107" s="284"/>
    </row>
    <row r="108" spans="1:8" ht="18" x14ac:dyDescent="0.25">
      <c r="A108" s="284"/>
      <c r="B108" s="1704" t="s">
        <v>313</v>
      </c>
      <c r="C108" s="1704"/>
      <c r="D108" s="1704"/>
      <c r="E108" s="1704"/>
      <c r="F108" s="1704"/>
      <c r="G108" s="1704"/>
      <c r="H108" s="1704"/>
    </row>
    <row r="109" spans="1:8" x14ac:dyDescent="0.25">
      <c r="A109" s="284"/>
      <c r="B109" s="284"/>
      <c r="C109" s="284"/>
      <c r="D109" s="284"/>
      <c r="E109" s="284"/>
      <c r="F109" s="284"/>
      <c r="G109" s="284"/>
      <c r="H109" s="284"/>
    </row>
    <row r="110" spans="1:8" x14ac:dyDescent="0.25">
      <c r="A110" s="284"/>
      <c r="B110" s="284"/>
      <c r="C110" s="284"/>
      <c r="D110" s="284"/>
      <c r="E110" s="284"/>
      <c r="F110" s="284"/>
      <c r="G110" s="284"/>
      <c r="H110" s="284"/>
    </row>
    <row r="111" spans="1:8" x14ac:dyDescent="0.25">
      <c r="A111" s="284"/>
      <c r="B111" s="284"/>
      <c r="C111" s="284"/>
      <c r="D111" s="284"/>
      <c r="E111" s="284"/>
      <c r="F111" s="284"/>
      <c r="G111" s="284"/>
      <c r="H111" s="284"/>
    </row>
    <row r="112" spans="1:8" ht="15.75" x14ac:dyDescent="0.25">
      <c r="A112" s="245" t="s">
        <v>362</v>
      </c>
      <c r="B112" s="245"/>
      <c r="C112" s="245"/>
      <c r="D112" s="283" t="s">
        <v>327</v>
      </c>
      <c r="E112" s="245" t="s">
        <v>384</v>
      </c>
      <c r="F112" s="284"/>
      <c r="G112" s="245"/>
      <c r="H112" s="284"/>
    </row>
    <row r="113" spans="1:8" ht="15.75" thickBot="1" x14ac:dyDescent="0.3">
      <c r="A113" s="284"/>
      <c r="B113" s="284"/>
      <c r="C113" s="284"/>
      <c r="D113" s="284"/>
      <c r="E113" s="284"/>
      <c r="F113" s="284"/>
      <c r="G113" s="284"/>
      <c r="H113" s="284"/>
    </row>
    <row r="114" spans="1:8" x14ac:dyDescent="0.25">
      <c r="A114" s="284"/>
      <c r="B114" s="1683" t="s">
        <v>363</v>
      </c>
      <c r="C114" s="1684"/>
      <c r="D114" s="1684"/>
      <c r="E114" s="1685"/>
      <c r="F114" s="1695" t="s">
        <v>315</v>
      </c>
      <c r="G114" s="1697" t="s">
        <v>316</v>
      </c>
      <c r="H114" s="1692"/>
    </row>
    <row r="115" spans="1:8" ht="15.75" thickBot="1" x14ac:dyDescent="0.3">
      <c r="A115" s="284"/>
      <c r="B115" s="1686"/>
      <c r="C115" s="1687"/>
      <c r="D115" s="1687"/>
      <c r="E115" s="1688"/>
      <c r="F115" s="1696"/>
      <c r="G115" s="314" t="s">
        <v>317</v>
      </c>
      <c r="H115" s="286" t="s">
        <v>318</v>
      </c>
    </row>
    <row r="116" spans="1:8" x14ac:dyDescent="0.25">
      <c r="A116" s="284"/>
      <c r="B116" s="315" t="s">
        <v>119</v>
      </c>
      <c r="C116" s="316"/>
      <c r="D116" s="316"/>
      <c r="E116" s="316"/>
      <c r="F116" s="317">
        <v>21000</v>
      </c>
      <c r="G116" s="318"/>
      <c r="H116" s="319"/>
    </row>
    <row r="117" spans="1:8" x14ac:dyDescent="0.25">
      <c r="A117" s="284"/>
      <c r="B117" s="299" t="s">
        <v>385</v>
      </c>
      <c r="C117" s="288"/>
      <c r="D117" s="288"/>
      <c r="E117" s="288"/>
      <c r="F117" s="300">
        <v>227986</v>
      </c>
      <c r="G117" s="301"/>
      <c r="H117" s="302"/>
    </row>
    <row r="118" spans="1:8" ht="15.75" thickBot="1" x14ac:dyDescent="0.3">
      <c r="A118" s="284"/>
      <c r="B118" s="299" t="s">
        <v>386</v>
      </c>
      <c r="C118" s="288"/>
      <c r="D118" s="288"/>
      <c r="E118" s="288"/>
      <c r="F118" s="300">
        <v>57000</v>
      </c>
      <c r="G118" s="301"/>
      <c r="H118" s="302"/>
    </row>
    <row r="119" spans="1:8" ht="15.75" thickBot="1" x14ac:dyDescent="0.3">
      <c r="A119" s="284"/>
      <c r="B119" s="303" t="s">
        <v>365</v>
      </c>
      <c r="C119" s="304"/>
      <c r="D119" s="304"/>
      <c r="E119" s="304"/>
      <c r="F119" s="294">
        <v>305986</v>
      </c>
      <c r="G119" s="305">
        <v>0</v>
      </c>
      <c r="H119" s="306">
        <v>0</v>
      </c>
    </row>
    <row r="120" spans="1:8" x14ac:dyDescent="0.25">
      <c r="A120" s="284"/>
      <c r="B120" s="320"/>
      <c r="C120" s="320"/>
      <c r="D120" s="320"/>
      <c r="E120" s="320"/>
      <c r="F120" s="321"/>
      <c r="G120" s="280"/>
      <c r="H120" s="280"/>
    </row>
    <row r="121" spans="1:8" x14ac:dyDescent="0.25">
      <c r="A121" s="284"/>
      <c r="B121" s="284"/>
      <c r="C121" s="284"/>
      <c r="D121" s="284"/>
      <c r="E121" s="284"/>
      <c r="F121" s="284"/>
      <c r="G121" s="284"/>
      <c r="H121" s="284"/>
    </row>
    <row r="122" spans="1:8" ht="15.75" x14ac:dyDescent="0.25">
      <c r="A122" s="245" t="s">
        <v>362</v>
      </c>
      <c r="B122" s="245"/>
      <c r="C122" s="245"/>
      <c r="D122" s="283" t="s">
        <v>329</v>
      </c>
      <c r="E122" s="245" t="s">
        <v>330</v>
      </c>
      <c r="F122" s="284"/>
      <c r="G122" s="245"/>
      <c r="H122" s="245"/>
    </row>
    <row r="123" spans="1:8" ht="16.5" thickBot="1" x14ac:dyDescent="0.3">
      <c r="A123" s="245"/>
      <c r="B123" s="245"/>
      <c r="C123" s="245"/>
      <c r="D123" s="245"/>
      <c r="E123" s="245"/>
      <c r="F123" s="283"/>
      <c r="G123" s="245"/>
      <c r="H123" s="245"/>
    </row>
    <row r="124" spans="1:8" x14ac:dyDescent="0.25">
      <c r="A124" s="284"/>
      <c r="B124" s="1683" t="s">
        <v>363</v>
      </c>
      <c r="C124" s="1684"/>
      <c r="D124" s="1684"/>
      <c r="E124" s="1685"/>
      <c r="F124" s="1695" t="s">
        <v>315</v>
      </c>
      <c r="G124" s="1697" t="s">
        <v>316</v>
      </c>
      <c r="H124" s="1692"/>
    </row>
    <row r="125" spans="1:8" ht="15.75" thickBot="1" x14ac:dyDescent="0.3">
      <c r="A125" s="285"/>
      <c r="B125" s="1686"/>
      <c r="C125" s="1687"/>
      <c r="D125" s="1687"/>
      <c r="E125" s="1688"/>
      <c r="F125" s="1696"/>
      <c r="G125" s="314" t="s">
        <v>317</v>
      </c>
      <c r="H125" s="286" t="s">
        <v>318</v>
      </c>
    </row>
    <row r="126" spans="1:8" x14ac:dyDescent="0.25">
      <c r="A126" s="284"/>
      <c r="B126" s="287" t="s">
        <v>330</v>
      </c>
      <c r="C126" s="288"/>
      <c r="D126" s="288"/>
      <c r="E126" s="288"/>
      <c r="F126" s="317">
        <v>135500</v>
      </c>
      <c r="G126" s="290"/>
      <c r="H126" s="291"/>
    </row>
    <row r="127" spans="1:8" x14ac:dyDescent="0.25">
      <c r="A127" s="284"/>
      <c r="B127" s="299" t="s">
        <v>387</v>
      </c>
      <c r="C127" s="288"/>
      <c r="D127" s="288"/>
      <c r="E127" s="288"/>
      <c r="F127" s="300">
        <v>68680</v>
      </c>
      <c r="G127" s="301"/>
      <c r="H127" s="302"/>
    </row>
    <row r="128" spans="1:8" x14ac:dyDescent="0.25">
      <c r="A128" s="284"/>
      <c r="B128" s="299" t="s">
        <v>117</v>
      </c>
      <c r="C128" s="288"/>
      <c r="D128" s="288"/>
      <c r="E128" s="288"/>
      <c r="F128" s="300">
        <v>21468</v>
      </c>
      <c r="G128" s="301"/>
      <c r="H128" s="302"/>
    </row>
    <row r="129" spans="1:8" x14ac:dyDescent="0.25">
      <c r="A129" s="284"/>
      <c r="B129" s="299" t="s">
        <v>388</v>
      </c>
      <c r="C129" s="288"/>
      <c r="D129" s="288"/>
      <c r="E129" s="288"/>
      <c r="F129" s="300">
        <v>343147</v>
      </c>
      <c r="G129" s="301"/>
      <c r="H129" s="302"/>
    </row>
    <row r="130" spans="1:8" ht="15.75" thickBot="1" x14ac:dyDescent="0.3">
      <c r="A130" s="284"/>
      <c r="B130" s="299" t="s">
        <v>389</v>
      </c>
      <c r="C130" s="288"/>
      <c r="D130" s="288"/>
      <c r="E130" s="288"/>
      <c r="F130" s="300">
        <v>43875</v>
      </c>
      <c r="G130" s="301"/>
      <c r="H130" s="302"/>
    </row>
    <row r="131" spans="1:8" ht="15.75" thickBot="1" x14ac:dyDescent="0.3">
      <c r="A131" s="284"/>
      <c r="B131" s="322" t="s">
        <v>390</v>
      </c>
      <c r="C131" s="323"/>
      <c r="D131" s="323"/>
      <c r="E131" s="323"/>
      <c r="F131" s="324">
        <v>612670</v>
      </c>
      <c r="G131" s="325"/>
      <c r="H131" s="326"/>
    </row>
    <row r="132" spans="1:8" x14ac:dyDescent="0.25">
      <c r="A132" s="284"/>
      <c r="B132" s="327" t="s">
        <v>391</v>
      </c>
      <c r="C132" s="328"/>
      <c r="D132" s="328"/>
      <c r="E132" s="288"/>
      <c r="F132" s="300">
        <v>8476.5</v>
      </c>
      <c r="G132" s="301"/>
      <c r="H132" s="302"/>
    </row>
    <row r="133" spans="1:8" x14ac:dyDescent="0.25">
      <c r="A133" s="284"/>
      <c r="B133" s="327" t="s">
        <v>392</v>
      </c>
      <c r="C133" s="328"/>
      <c r="D133" s="328"/>
      <c r="E133" s="288"/>
      <c r="F133" s="300">
        <v>13000</v>
      </c>
      <c r="G133" s="301"/>
      <c r="H133" s="302"/>
    </row>
    <row r="134" spans="1:8" ht="15.75" thickBot="1" x14ac:dyDescent="0.3">
      <c r="A134" s="284"/>
      <c r="B134" s="327" t="s">
        <v>138</v>
      </c>
      <c r="C134" s="328"/>
      <c r="D134" s="328"/>
      <c r="E134" s="288"/>
      <c r="F134" s="300">
        <v>5000</v>
      </c>
      <c r="G134" s="301"/>
      <c r="H134" s="302"/>
    </row>
    <row r="135" spans="1:8" ht="15.75" thickBot="1" x14ac:dyDescent="0.3">
      <c r="A135" s="284"/>
      <c r="B135" s="303" t="s">
        <v>365</v>
      </c>
      <c r="C135" s="304"/>
      <c r="D135" s="304"/>
      <c r="E135" s="304"/>
      <c r="F135" s="294">
        <v>639146.5</v>
      </c>
      <c r="G135" s="305">
        <v>0</v>
      </c>
      <c r="H135" s="306">
        <v>0</v>
      </c>
    </row>
    <row r="136" spans="1:8" x14ac:dyDescent="0.25">
      <c r="A136" s="284"/>
      <c r="B136" s="284"/>
      <c r="C136" s="284"/>
      <c r="D136" s="284"/>
      <c r="E136" s="284"/>
      <c r="F136" s="284"/>
      <c r="G136" s="284"/>
      <c r="H136" s="284"/>
    </row>
    <row r="137" spans="1:8" hidden="1" x14ac:dyDescent="0.25">
      <c r="A137" s="284"/>
      <c r="B137" s="284"/>
      <c r="C137" s="284"/>
      <c r="D137" s="284"/>
      <c r="E137" s="284"/>
      <c r="F137" s="284"/>
      <c r="G137" s="284"/>
      <c r="H137" s="284"/>
    </row>
    <row r="138" spans="1:8" x14ac:dyDescent="0.25">
      <c r="A138" s="284"/>
      <c r="B138" s="284"/>
      <c r="C138" s="284"/>
      <c r="D138" s="284"/>
      <c r="E138" s="284"/>
      <c r="F138" s="284"/>
      <c r="G138" s="284"/>
      <c r="H138" s="284"/>
    </row>
    <row r="139" spans="1:8" ht="15.75" x14ac:dyDescent="0.25">
      <c r="A139" s="245" t="s">
        <v>362</v>
      </c>
      <c r="B139" s="245"/>
      <c r="C139" s="245"/>
      <c r="D139" s="283" t="s">
        <v>331</v>
      </c>
      <c r="E139" s="245" t="s">
        <v>332</v>
      </c>
      <c r="F139" s="284"/>
      <c r="G139" s="245"/>
      <c r="H139" s="245"/>
    </row>
    <row r="140" spans="1:8" ht="16.5" thickBot="1" x14ac:dyDescent="0.3">
      <c r="A140" s="245"/>
      <c r="B140" s="245"/>
      <c r="C140" s="245"/>
      <c r="D140" s="245"/>
      <c r="E140" s="245"/>
      <c r="F140" s="283"/>
      <c r="G140" s="245"/>
      <c r="H140" s="245"/>
    </row>
    <row r="141" spans="1:8" x14ac:dyDescent="0.25">
      <c r="A141" s="284"/>
      <c r="B141" s="1683" t="s">
        <v>363</v>
      </c>
      <c r="C141" s="1684"/>
      <c r="D141" s="1684"/>
      <c r="E141" s="1685"/>
      <c r="F141" s="1693" t="s">
        <v>315</v>
      </c>
      <c r="G141" s="1691" t="s">
        <v>316</v>
      </c>
      <c r="H141" s="1692"/>
    </row>
    <row r="142" spans="1:8" ht="15.75" thickBot="1" x14ac:dyDescent="0.3">
      <c r="A142" s="285"/>
      <c r="B142" s="1686"/>
      <c r="C142" s="1687"/>
      <c r="D142" s="1687"/>
      <c r="E142" s="1688"/>
      <c r="F142" s="1694"/>
      <c r="G142" s="249" t="s">
        <v>317</v>
      </c>
      <c r="H142" s="286" t="s">
        <v>318</v>
      </c>
    </row>
    <row r="143" spans="1:8" x14ac:dyDescent="0.25">
      <c r="A143" s="285"/>
      <c r="B143" s="329" t="s">
        <v>393</v>
      </c>
      <c r="C143" s="330"/>
      <c r="D143" s="330"/>
      <c r="E143" s="330"/>
      <c r="F143" s="331">
        <v>12500</v>
      </c>
      <c r="G143" s="330"/>
      <c r="H143" s="332"/>
    </row>
    <row r="144" spans="1:8" x14ac:dyDescent="0.25">
      <c r="A144" s="284"/>
      <c r="B144" s="287" t="s">
        <v>394</v>
      </c>
      <c r="C144" s="288"/>
      <c r="D144" s="288"/>
      <c r="E144" s="288"/>
      <c r="F144" s="333">
        <v>829000</v>
      </c>
      <c r="G144" s="301"/>
      <c r="H144" s="302"/>
    </row>
    <row r="145" spans="1:10" x14ac:dyDescent="0.25">
      <c r="A145" s="284"/>
      <c r="B145" s="287" t="s">
        <v>395</v>
      </c>
      <c r="C145" s="288"/>
      <c r="D145" s="288"/>
      <c r="E145" s="288"/>
      <c r="F145" s="333">
        <v>990000</v>
      </c>
      <c r="G145" s="301"/>
      <c r="H145" s="302"/>
    </row>
    <row r="146" spans="1:10" x14ac:dyDescent="0.25">
      <c r="A146" s="284"/>
      <c r="B146" s="299" t="s">
        <v>31</v>
      </c>
      <c r="C146" s="288"/>
      <c r="D146" s="288"/>
      <c r="E146" s="288"/>
      <c r="F146" s="333">
        <v>119123.2</v>
      </c>
      <c r="G146" s="301"/>
      <c r="H146" s="302"/>
      <c r="J146" s="301"/>
    </row>
    <row r="147" spans="1:10" x14ac:dyDescent="0.25">
      <c r="A147" s="284"/>
      <c r="B147" s="299" t="s">
        <v>396</v>
      </c>
      <c r="C147" s="288"/>
      <c r="D147" s="288"/>
      <c r="E147" s="288"/>
      <c r="F147" s="333">
        <v>300300</v>
      </c>
      <c r="G147" s="301"/>
      <c r="H147" s="302"/>
    </row>
    <row r="148" spans="1:10" x14ac:dyDescent="0.25">
      <c r="A148" s="284"/>
      <c r="B148" s="299"/>
      <c r="C148" s="334" t="s">
        <v>397</v>
      </c>
      <c r="D148" s="288"/>
      <c r="E148" s="335">
        <v>31600</v>
      </c>
      <c r="F148" s="333"/>
      <c r="G148" s="336">
        <v>12000</v>
      </c>
      <c r="H148" s="337"/>
      <c r="I148" s="153"/>
    </row>
    <row r="149" spans="1:10" x14ac:dyDescent="0.25">
      <c r="A149" s="284"/>
      <c r="B149" s="299"/>
      <c r="C149" s="334" t="s">
        <v>398</v>
      </c>
      <c r="D149" s="288"/>
      <c r="E149" s="338">
        <v>79600</v>
      </c>
      <c r="F149" s="333"/>
      <c r="G149" s="301"/>
      <c r="H149" s="302"/>
    </row>
    <row r="150" spans="1:10" ht="15.75" thickBot="1" x14ac:dyDescent="0.3">
      <c r="A150" s="284"/>
      <c r="B150" s="299"/>
      <c r="C150" s="334" t="s">
        <v>399</v>
      </c>
      <c r="D150" s="288"/>
      <c r="E150" s="338">
        <v>189100</v>
      </c>
      <c r="F150" s="333"/>
      <c r="G150" s="301"/>
      <c r="H150" s="302">
        <v>22000</v>
      </c>
    </row>
    <row r="151" spans="1:10" ht="15.75" thickBot="1" x14ac:dyDescent="0.3">
      <c r="A151" s="284"/>
      <c r="B151" s="303" t="s">
        <v>365</v>
      </c>
      <c r="C151" s="304"/>
      <c r="D151" s="304"/>
      <c r="E151" s="304"/>
      <c r="F151" s="294">
        <v>2250923.2000000002</v>
      </c>
      <c r="G151" s="305">
        <v>12000</v>
      </c>
      <c r="H151" s="306">
        <v>22000</v>
      </c>
      <c r="I151" s="152"/>
      <c r="J151" s="153"/>
    </row>
    <row r="152" spans="1:10" x14ac:dyDescent="0.25">
      <c r="A152" s="284"/>
      <c r="B152" s="284"/>
      <c r="C152" s="284"/>
      <c r="D152" s="284"/>
      <c r="E152" s="284"/>
      <c r="F152" s="284"/>
      <c r="G152" s="284"/>
      <c r="H152" s="284"/>
    </row>
    <row r="154" spans="1:10" ht="15.75" x14ac:dyDescent="0.25">
      <c r="A154" s="245" t="s">
        <v>362</v>
      </c>
      <c r="B154" s="245"/>
      <c r="C154" s="245"/>
      <c r="D154" s="283" t="s">
        <v>333</v>
      </c>
      <c r="E154" s="245" t="s">
        <v>334</v>
      </c>
      <c r="F154" s="284"/>
      <c r="G154" s="245"/>
      <c r="H154" s="245"/>
    </row>
    <row r="155" spans="1:10" ht="16.5" thickBot="1" x14ac:dyDescent="0.3">
      <c r="A155" s="245"/>
      <c r="B155" s="245"/>
      <c r="C155" s="245"/>
      <c r="D155" s="245"/>
      <c r="E155" s="245"/>
      <c r="F155" s="283"/>
      <c r="G155" s="245"/>
      <c r="H155" s="245"/>
    </row>
    <row r="156" spans="1:10" x14ac:dyDescent="0.25">
      <c r="A156" s="284"/>
      <c r="B156" s="1683" t="s">
        <v>363</v>
      </c>
      <c r="C156" s="1684"/>
      <c r="D156" s="1684"/>
      <c r="E156" s="1685"/>
      <c r="F156" s="1693" t="s">
        <v>315</v>
      </c>
      <c r="G156" s="1691" t="s">
        <v>316</v>
      </c>
      <c r="H156" s="1692"/>
    </row>
    <row r="157" spans="1:10" ht="15.75" thickBot="1" x14ac:dyDescent="0.3">
      <c r="A157" s="285"/>
      <c r="B157" s="1686"/>
      <c r="C157" s="1687"/>
      <c r="D157" s="1687"/>
      <c r="E157" s="1688"/>
      <c r="F157" s="1694"/>
      <c r="G157" s="249" t="s">
        <v>317</v>
      </c>
      <c r="H157" s="286" t="s">
        <v>318</v>
      </c>
    </row>
    <row r="158" spans="1:10" x14ac:dyDescent="0.25">
      <c r="A158" s="284"/>
      <c r="B158" s="339" t="s">
        <v>400</v>
      </c>
      <c r="C158" s="316"/>
      <c r="D158" s="316"/>
      <c r="E158" s="316"/>
      <c r="F158" s="289">
        <v>15600000</v>
      </c>
      <c r="G158" s="290"/>
      <c r="H158" s="291"/>
    </row>
    <row r="159" spans="1:10" x14ac:dyDescent="0.25">
      <c r="A159" s="284"/>
      <c r="B159" s="299" t="s">
        <v>401</v>
      </c>
      <c r="C159" s="288"/>
      <c r="D159" s="288"/>
      <c r="E159" s="288"/>
      <c r="F159" s="300">
        <v>912000</v>
      </c>
      <c r="G159" s="301"/>
      <c r="H159" s="302"/>
    </row>
    <row r="160" spans="1:10" x14ac:dyDescent="0.25">
      <c r="A160" s="284"/>
      <c r="B160" s="287" t="s">
        <v>35</v>
      </c>
      <c r="C160" s="288"/>
      <c r="D160" s="288"/>
      <c r="E160" s="288"/>
      <c r="F160" s="300">
        <v>670000</v>
      </c>
      <c r="G160" s="301"/>
      <c r="H160" s="302"/>
    </row>
    <row r="161" spans="1:8" x14ac:dyDescent="0.25">
      <c r="A161" s="284"/>
      <c r="B161" s="287" t="s">
        <v>402</v>
      </c>
      <c r="C161" s="288"/>
      <c r="D161" s="288"/>
      <c r="E161" s="288"/>
      <c r="F161" s="300">
        <v>2600000</v>
      </c>
      <c r="G161" s="301"/>
      <c r="H161" s="302"/>
    </row>
    <row r="162" spans="1:8" x14ac:dyDescent="0.25">
      <c r="A162" s="284"/>
      <c r="B162" s="287" t="s">
        <v>403</v>
      </c>
      <c r="C162" s="288"/>
      <c r="D162" s="288"/>
      <c r="E162" s="288"/>
      <c r="F162" s="300">
        <v>400000</v>
      </c>
      <c r="G162" s="301"/>
      <c r="H162" s="302"/>
    </row>
    <row r="163" spans="1:8" x14ac:dyDescent="0.25">
      <c r="A163" s="284"/>
      <c r="B163" s="287" t="s">
        <v>404</v>
      </c>
      <c r="C163" s="288"/>
      <c r="D163" s="288"/>
      <c r="E163" s="288"/>
      <c r="F163" s="300">
        <v>1020000</v>
      </c>
      <c r="G163" s="301"/>
      <c r="H163" s="302"/>
    </row>
    <row r="164" spans="1:8" x14ac:dyDescent="0.25">
      <c r="A164" s="284"/>
      <c r="B164" s="287" t="s">
        <v>405</v>
      </c>
      <c r="C164" s="288"/>
      <c r="D164" s="288"/>
      <c r="E164" s="288"/>
      <c r="F164" s="300">
        <v>1638500.6</v>
      </c>
      <c r="G164" s="301">
        <v>1125100</v>
      </c>
      <c r="H164" s="302">
        <v>513400.6</v>
      </c>
    </row>
    <row r="165" spans="1:8" x14ac:dyDescent="0.25">
      <c r="A165" s="340"/>
      <c r="B165" s="299" t="s">
        <v>406</v>
      </c>
      <c r="C165" s="288"/>
      <c r="D165" s="288"/>
      <c r="E165" s="288"/>
      <c r="F165" s="300">
        <v>247250</v>
      </c>
      <c r="G165" s="301"/>
      <c r="H165" s="302">
        <v>282000</v>
      </c>
    </row>
    <row r="166" spans="1:8" x14ac:dyDescent="0.25">
      <c r="A166" s="340"/>
      <c r="B166" s="287" t="s">
        <v>407</v>
      </c>
      <c r="C166" s="288"/>
      <c r="D166" s="288"/>
      <c r="E166" s="288"/>
      <c r="F166" s="300">
        <v>7690</v>
      </c>
      <c r="G166" s="301"/>
      <c r="H166" s="302"/>
    </row>
    <row r="167" spans="1:8" ht="15.75" thickBot="1" x14ac:dyDescent="0.3">
      <c r="A167" s="284"/>
      <c r="B167" s="287" t="s">
        <v>27</v>
      </c>
      <c r="C167" s="288"/>
      <c r="D167" s="288"/>
      <c r="E167" s="288"/>
      <c r="F167" s="300">
        <v>1701240</v>
      </c>
      <c r="G167" s="301"/>
      <c r="H167" s="302">
        <v>1401240</v>
      </c>
    </row>
    <row r="168" spans="1:8" ht="15.75" thickBot="1" x14ac:dyDescent="0.3">
      <c r="A168" s="284"/>
      <c r="B168" s="303" t="s">
        <v>365</v>
      </c>
      <c r="C168" s="303"/>
      <c r="D168" s="304"/>
      <c r="E168" s="304"/>
      <c r="F168" s="294">
        <v>24796680.600000001</v>
      </c>
      <c r="G168" s="305">
        <v>1125100</v>
      </c>
      <c r="H168" s="306">
        <v>2196640.6</v>
      </c>
    </row>
    <row r="170" spans="1:8" x14ac:dyDescent="0.25">
      <c r="A170" s="284"/>
      <c r="B170" s="284"/>
      <c r="C170" s="284"/>
      <c r="D170" s="284"/>
      <c r="E170" s="284"/>
      <c r="F170" s="284"/>
      <c r="G170" s="284"/>
      <c r="H170" s="284"/>
    </row>
    <row r="171" spans="1:8" ht="15.75" x14ac:dyDescent="0.25">
      <c r="A171" s="245" t="s">
        <v>362</v>
      </c>
      <c r="B171" s="245"/>
      <c r="C171" s="245"/>
      <c r="D171" s="283" t="s">
        <v>335</v>
      </c>
      <c r="E171" s="245" t="s">
        <v>336</v>
      </c>
      <c r="F171" s="284"/>
      <c r="G171" s="245"/>
      <c r="H171" s="245"/>
    </row>
    <row r="172" spans="1:8" ht="16.5" thickBot="1" x14ac:dyDescent="0.3">
      <c r="A172" s="245"/>
      <c r="B172" s="245"/>
      <c r="C172" s="245"/>
      <c r="D172" s="245"/>
      <c r="E172" s="245"/>
      <c r="F172" s="283"/>
      <c r="G172" s="245"/>
      <c r="H172" s="245"/>
    </row>
    <row r="173" spans="1:8" x14ac:dyDescent="0.25">
      <c r="A173" s="284"/>
      <c r="B173" s="1683" t="s">
        <v>363</v>
      </c>
      <c r="C173" s="1684"/>
      <c r="D173" s="1684"/>
      <c r="E173" s="1685"/>
      <c r="F173" s="1689" t="s">
        <v>315</v>
      </c>
      <c r="G173" s="1691" t="s">
        <v>316</v>
      </c>
      <c r="H173" s="1692"/>
    </row>
    <row r="174" spans="1:8" ht="15.75" thickBot="1" x14ac:dyDescent="0.3">
      <c r="A174" s="285"/>
      <c r="B174" s="1686"/>
      <c r="C174" s="1687"/>
      <c r="D174" s="1687"/>
      <c r="E174" s="1688"/>
      <c r="F174" s="1690"/>
      <c r="G174" s="249" t="s">
        <v>317</v>
      </c>
      <c r="H174" s="286" t="s">
        <v>318</v>
      </c>
    </row>
    <row r="175" spans="1:8" x14ac:dyDescent="0.25">
      <c r="A175" s="284"/>
      <c r="B175" s="287" t="s">
        <v>129</v>
      </c>
      <c r="C175" s="288"/>
      <c r="D175" s="288"/>
      <c r="E175" s="288"/>
      <c r="F175" s="300">
        <v>15000</v>
      </c>
      <c r="G175" s="341"/>
      <c r="H175" s="337"/>
    </row>
    <row r="176" spans="1:8" ht="15.75" thickBot="1" x14ac:dyDescent="0.3">
      <c r="A176" s="284"/>
      <c r="B176" s="287" t="s">
        <v>408</v>
      </c>
      <c r="C176" s="288"/>
      <c r="D176" s="288"/>
      <c r="E176" s="288"/>
      <c r="F176" s="300">
        <v>9000</v>
      </c>
      <c r="G176" s="341"/>
      <c r="H176" s="337"/>
    </row>
    <row r="177" spans="1:8" ht="15.75" thickBot="1" x14ac:dyDescent="0.3">
      <c r="A177" s="284"/>
      <c r="B177" s="303" t="s">
        <v>365</v>
      </c>
      <c r="C177" s="304"/>
      <c r="D177" s="304"/>
      <c r="E177" s="304"/>
      <c r="F177" s="294">
        <v>24000</v>
      </c>
      <c r="G177" s="305">
        <v>0</v>
      </c>
      <c r="H177" s="342">
        <v>0</v>
      </c>
    </row>
    <row r="180" spans="1:8" x14ac:dyDescent="0.25">
      <c r="A180" s="284"/>
      <c r="B180" s="284"/>
      <c r="C180" s="284"/>
      <c r="D180" s="284"/>
      <c r="E180" s="284"/>
      <c r="F180" s="284"/>
      <c r="G180" s="284"/>
      <c r="H180" s="284"/>
    </row>
    <row r="181" spans="1:8" x14ac:dyDescent="0.25">
      <c r="A181" s="284"/>
      <c r="B181" s="284"/>
      <c r="C181" s="284"/>
      <c r="D181" s="284"/>
      <c r="E181" s="284"/>
      <c r="F181" s="284"/>
      <c r="G181" s="284"/>
      <c r="H181" s="284"/>
    </row>
    <row r="182" spans="1:8" x14ac:dyDescent="0.25">
      <c r="A182" s="284"/>
      <c r="B182" s="284"/>
      <c r="C182" s="284"/>
      <c r="D182" s="284"/>
      <c r="E182" s="284"/>
      <c r="F182" s="284"/>
      <c r="G182" s="284"/>
      <c r="H182" s="284"/>
    </row>
    <row r="183" spans="1:8" x14ac:dyDescent="0.25">
      <c r="A183" s="284"/>
      <c r="B183" s="284"/>
      <c r="C183" s="284"/>
      <c r="D183" s="284"/>
      <c r="E183" s="284"/>
      <c r="F183" s="284"/>
      <c r="G183" s="284"/>
      <c r="H183" s="284"/>
    </row>
  </sheetData>
  <mergeCells count="59">
    <mergeCell ref="B20:H20"/>
    <mergeCell ref="B1:H1"/>
    <mergeCell ref="B5:E6"/>
    <mergeCell ref="F5:F6"/>
    <mergeCell ref="G5:H5"/>
    <mergeCell ref="B16:E16"/>
    <mergeCell ref="B32:H32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50:E51"/>
    <mergeCell ref="F50:F51"/>
    <mergeCell ref="G50:H50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5:H45"/>
    <mergeCell ref="B108:H108"/>
    <mergeCell ref="B60:E61"/>
    <mergeCell ref="F60:F61"/>
    <mergeCell ref="G60:H60"/>
    <mergeCell ref="B80:E81"/>
    <mergeCell ref="F80:F81"/>
    <mergeCell ref="G80:H80"/>
    <mergeCell ref="B95:E96"/>
    <mergeCell ref="F95:F96"/>
    <mergeCell ref="G95:H95"/>
    <mergeCell ref="B97:E97"/>
    <mergeCell ref="B98:E98"/>
    <mergeCell ref="B114:E115"/>
    <mergeCell ref="F114:F115"/>
    <mergeCell ref="G114:H114"/>
    <mergeCell ref="B124:E125"/>
    <mergeCell ref="F124:F125"/>
    <mergeCell ref="G124:H124"/>
    <mergeCell ref="B173:E174"/>
    <mergeCell ref="F173:F174"/>
    <mergeCell ref="G173:H173"/>
    <mergeCell ref="B141:E142"/>
    <mergeCell ref="F141:F142"/>
    <mergeCell ref="G141:H141"/>
    <mergeCell ref="B156:E157"/>
    <mergeCell ref="F156:F157"/>
    <mergeCell ref="G156:H15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03"/>
  <sheetViews>
    <sheetView topLeftCell="A63" workbookViewId="0">
      <selection activeCell="J20" sqref="J20"/>
    </sheetView>
  </sheetViews>
  <sheetFormatPr baseColWidth="10" defaultRowHeight="15" x14ac:dyDescent="0.25"/>
  <cols>
    <col min="1" max="1" width="1.140625" customWidth="1"/>
    <col min="2" max="2" width="7.42578125" customWidth="1"/>
    <col min="3" max="3" width="8.7109375" customWidth="1"/>
    <col min="4" max="4" width="29" customWidth="1"/>
    <col min="5" max="5" width="10.7109375" customWidth="1"/>
    <col min="6" max="6" width="29.42578125" customWidth="1"/>
    <col min="7" max="7" width="13.140625" customWidth="1"/>
    <col min="8" max="8" width="13.85546875" customWidth="1"/>
    <col min="9" max="9" width="11.42578125" style="152" customWidth="1"/>
  </cols>
  <sheetData>
    <row r="5" spans="1:9" s="243" customFormat="1" ht="18" x14ac:dyDescent="0.25">
      <c r="A5" s="242"/>
      <c r="B5" s="1704" t="s">
        <v>409</v>
      </c>
      <c r="C5" s="1704"/>
      <c r="D5" s="1704"/>
      <c r="E5" s="1704"/>
      <c r="F5" s="1704"/>
      <c r="G5" s="1704"/>
      <c r="H5" s="1704"/>
      <c r="I5" s="343"/>
    </row>
    <row r="6" spans="1:9" s="243" customFormat="1" ht="18" x14ac:dyDescent="0.25">
      <c r="A6" s="242"/>
      <c r="B6" s="242"/>
      <c r="C6" s="242"/>
      <c r="D6" s="242"/>
      <c r="E6" s="244"/>
      <c r="F6" s="242"/>
      <c r="G6" s="242"/>
      <c r="H6" s="242"/>
      <c r="I6" s="343"/>
    </row>
    <row r="7" spans="1:9" s="243" customFormat="1" ht="18" x14ac:dyDescent="0.25">
      <c r="A7" s="242"/>
      <c r="B7" s="344"/>
      <c r="C7" s="344"/>
      <c r="D7" s="344"/>
      <c r="E7" s="345"/>
      <c r="F7" s="242"/>
      <c r="G7" s="242"/>
      <c r="H7" s="242"/>
      <c r="I7" s="343"/>
    </row>
    <row r="8" spans="1:9" s="248" customFormat="1" ht="16.5" thickBot="1" x14ac:dyDescent="0.3">
      <c r="A8" s="245"/>
      <c r="B8" s="246"/>
      <c r="C8" s="246"/>
      <c r="D8" s="246"/>
      <c r="E8" s="246"/>
      <c r="F8" s="245"/>
      <c r="G8" s="245"/>
      <c r="H8" s="245"/>
      <c r="I8" s="281"/>
    </row>
    <row r="9" spans="1:9" s="248" customFormat="1" ht="15.75" x14ac:dyDescent="0.25">
      <c r="B9" s="1720" t="s">
        <v>314</v>
      </c>
      <c r="C9" s="1721"/>
      <c r="D9" s="1721"/>
      <c r="E9" s="1721"/>
      <c r="F9" s="1724" t="s">
        <v>315</v>
      </c>
      <c r="G9" s="1691" t="s">
        <v>316</v>
      </c>
      <c r="H9" s="1692"/>
      <c r="I9" s="281"/>
    </row>
    <row r="10" spans="1:9" s="248" customFormat="1" ht="16.5" thickBot="1" x14ac:dyDescent="0.3">
      <c r="B10" s="1722"/>
      <c r="C10" s="1723"/>
      <c r="D10" s="1723"/>
      <c r="E10" s="1723"/>
      <c r="F10" s="1725"/>
      <c r="G10" s="249" t="s">
        <v>317</v>
      </c>
      <c r="H10" s="250" t="s">
        <v>318</v>
      </c>
      <c r="I10" s="281"/>
    </row>
    <row r="11" spans="1:9" s="248" customFormat="1" ht="15.75" x14ac:dyDescent="0.25">
      <c r="B11" s="258" t="s">
        <v>410</v>
      </c>
      <c r="C11" s="267" t="s">
        <v>411</v>
      </c>
      <c r="D11" s="267"/>
      <c r="E11" s="267"/>
      <c r="F11" s="255">
        <f>F68</f>
        <v>206360752.75320628</v>
      </c>
      <c r="G11" s="346">
        <v>1500000</v>
      </c>
      <c r="H11" s="347">
        <v>0</v>
      </c>
      <c r="I11" s="281"/>
    </row>
    <row r="12" spans="1:9" s="248" customFormat="1" ht="15.75" x14ac:dyDescent="0.25">
      <c r="B12" s="258" t="s">
        <v>412</v>
      </c>
      <c r="C12" s="267" t="s">
        <v>413</v>
      </c>
      <c r="D12" s="267"/>
      <c r="E12" s="267"/>
      <c r="F12" s="269">
        <f>F84</f>
        <v>115282028.5651008</v>
      </c>
      <c r="G12" s="262">
        <v>0</v>
      </c>
      <c r="H12" s="263">
        <v>0</v>
      </c>
      <c r="I12" s="281"/>
    </row>
    <row r="13" spans="1:9" s="248" customFormat="1" ht="15.75" x14ac:dyDescent="0.25">
      <c r="B13" s="258" t="s">
        <v>414</v>
      </c>
      <c r="C13" s="266" t="s">
        <v>415</v>
      </c>
      <c r="D13" s="267"/>
      <c r="E13" s="267"/>
      <c r="F13" s="269">
        <f>F96</f>
        <v>3098024</v>
      </c>
      <c r="G13" s="262">
        <v>0</v>
      </c>
      <c r="H13" s="263">
        <f>H96</f>
        <v>0</v>
      </c>
      <c r="I13" s="281"/>
    </row>
    <row r="14" spans="1:9" s="248" customFormat="1" ht="15.75" x14ac:dyDescent="0.25">
      <c r="B14" s="258" t="s">
        <v>416</v>
      </c>
      <c r="C14" s="266" t="s">
        <v>417</v>
      </c>
      <c r="D14" s="267"/>
      <c r="E14" s="267"/>
      <c r="F14" s="269">
        <f>F117</f>
        <v>5262904.8355999999</v>
      </c>
      <c r="G14" s="262">
        <f>G117</f>
        <v>98000</v>
      </c>
      <c r="H14" s="263">
        <v>0</v>
      </c>
      <c r="I14" s="281"/>
    </row>
    <row r="15" spans="1:9" s="248" customFormat="1" ht="15.75" x14ac:dyDescent="0.25">
      <c r="B15" s="258" t="s">
        <v>418</v>
      </c>
      <c r="C15" s="266" t="s">
        <v>419</v>
      </c>
      <c r="D15" s="267"/>
      <c r="E15" s="267"/>
      <c r="F15" s="348">
        <f>F133</f>
        <v>3116248</v>
      </c>
      <c r="G15" s="262">
        <f>G133</f>
        <v>352748</v>
      </c>
      <c r="H15" s="263">
        <f>H133</f>
        <v>725000</v>
      </c>
      <c r="I15" s="281"/>
    </row>
    <row r="16" spans="1:9" s="248" customFormat="1" ht="15.75" x14ac:dyDescent="0.25">
      <c r="B16" s="258" t="s">
        <v>420</v>
      </c>
      <c r="C16" s="266" t="s">
        <v>421</v>
      </c>
      <c r="D16" s="267"/>
      <c r="E16" s="267"/>
      <c r="F16" s="269">
        <f>F156</f>
        <v>5224061</v>
      </c>
      <c r="G16" s="262">
        <f>G156</f>
        <v>1689233</v>
      </c>
      <c r="H16" s="263">
        <f>H156</f>
        <v>63000</v>
      </c>
      <c r="I16" s="281"/>
    </row>
    <row r="17" spans="1:9" s="248" customFormat="1" ht="15.75" x14ac:dyDescent="0.25">
      <c r="B17" s="258" t="s">
        <v>422</v>
      </c>
      <c r="C17" s="266" t="s">
        <v>423</v>
      </c>
      <c r="D17" s="267"/>
      <c r="E17" s="267"/>
      <c r="F17" s="269">
        <f>F175</f>
        <v>15451843.42</v>
      </c>
      <c r="G17" s="262">
        <f>G175</f>
        <v>14416143.42</v>
      </c>
      <c r="H17" s="263">
        <f>H175</f>
        <v>0</v>
      </c>
      <c r="I17" s="281"/>
    </row>
    <row r="18" spans="1:9" s="248" customFormat="1" ht="15.75" x14ac:dyDescent="0.25">
      <c r="B18" s="258" t="s">
        <v>424</v>
      </c>
      <c r="C18" s="266" t="s">
        <v>425</v>
      </c>
      <c r="D18" s="267"/>
      <c r="E18" s="267"/>
      <c r="F18" s="269">
        <f>F185</f>
        <v>375774.38</v>
      </c>
      <c r="G18" s="262">
        <f>G183</f>
        <v>0</v>
      </c>
      <c r="H18" s="263">
        <v>0</v>
      </c>
      <c r="I18" s="281"/>
    </row>
    <row r="19" spans="1:9" s="248" customFormat="1" ht="15.75" x14ac:dyDescent="0.25">
      <c r="B19" s="265" t="s">
        <v>426</v>
      </c>
      <c r="C19" s="266" t="s">
        <v>427</v>
      </c>
      <c r="D19" s="267"/>
      <c r="E19" s="268"/>
      <c r="F19" s="269">
        <f>F193</f>
        <v>31000</v>
      </c>
      <c r="G19" s="262">
        <v>0</v>
      </c>
      <c r="H19" s="263">
        <v>0</v>
      </c>
      <c r="I19" s="281"/>
    </row>
    <row r="20" spans="1:9" s="248" customFormat="1" ht="15.75" x14ac:dyDescent="0.25">
      <c r="B20" s="349" t="s">
        <v>428</v>
      </c>
      <c r="C20" s="350" t="s">
        <v>429</v>
      </c>
      <c r="D20" s="351"/>
      <c r="E20" s="351"/>
      <c r="F20" s="352">
        <f>F203</f>
        <v>357659</v>
      </c>
      <c r="G20" s="353">
        <f>G203</f>
        <v>154385</v>
      </c>
      <c r="H20" s="354">
        <f>H203</f>
        <v>170000</v>
      </c>
      <c r="I20" s="281"/>
    </row>
    <row r="21" spans="1:9" s="248" customFormat="1" ht="15.75" x14ac:dyDescent="0.25">
      <c r="B21" s="258"/>
      <c r="C21" s="264"/>
      <c r="D21" s="259"/>
      <c r="E21" s="259"/>
      <c r="F21" s="355" t="s">
        <v>430</v>
      </c>
      <c r="G21" s="356"/>
      <c r="H21" s="263">
        <f>SUM(H11:H20)</f>
        <v>958000</v>
      </c>
      <c r="I21" s="281"/>
    </row>
    <row r="22" spans="1:9" s="248" customFormat="1" ht="16.5" thickBot="1" x14ac:dyDescent="0.3">
      <c r="B22" s="258"/>
      <c r="C22" s="357"/>
      <c r="D22" s="358"/>
      <c r="E22" s="359"/>
      <c r="F22" s="360" t="s">
        <v>431</v>
      </c>
      <c r="G22" s="275">
        <f>SUM(G11:G19)</f>
        <v>18056124.420000002</v>
      </c>
      <c r="H22" s="361"/>
      <c r="I22" s="281"/>
    </row>
    <row r="23" spans="1:9" s="248" customFormat="1" ht="16.5" thickBot="1" x14ac:dyDescent="0.3">
      <c r="B23" s="1726" t="s">
        <v>337</v>
      </c>
      <c r="C23" s="1727"/>
      <c r="D23" s="1727"/>
      <c r="E23" s="1728"/>
      <c r="F23" s="277">
        <f>SUM(F11:F20)</f>
        <v>354560295.95390713</v>
      </c>
      <c r="G23" s="277">
        <f>SUM(G11:G20)</f>
        <v>18210509.420000002</v>
      </c>
      <c r="H23" s="278">
        <f>SUM(H11:H20)</f>
        <v>958000</v>
      </c>
      <c r="I23" s="281"/>
    </row>
    <row r="24" spans="1:9" s="248" customFormat="1" ht="15.75" x14ac:dyDescent="0.25">
      <c r="A24" s="245"/>
      <c r="B24" s="279"/>
      <c r="C24" s="279"/>
      <c r="D24" s="279"/>
      <c r="E24" s="279"/>
      <c r="F24" s="280"/>
      <c r="G24" s="280"/>
      <c r="H24" s="280"/>
      <c r="I24" s="281"/>
    </row>
    <row r="25" spans="1:9" s="248" customFormat="1" ht="15.75" x14ac:dyDescent="0.25">
      <c r="A25" s="245"/>
      <c r="B25" s="279"/>
      <c r="C25" s="279"/>
      <c r="D25" s="279"/>
      <c r="E25" s="279"/>
      <c r="F25" s="280"/>
      <c r="G25" s="280"/>
      <c r="H25" s="280"/>
      <c r="I25" s="281"/>
    </row>
    <row r="26" spans="1:9" s="248" customFormat="1" ht="15.75" x14ac:dyDescent="0.25">
      <c r="A26" s="245"/>
      <c r="B26" s="279"/>
      <c r="C26" s="279"/>
      <c r="D26" s="279"/>
      <c r="E26" s="279"/>
      <c r="F26" s="280"/>
      <c r="G26" s="280"/>
      <c r="H26" s="280"/>
      <c r="I26" s="281"/>
    </row>
    <row r="27" spans="1:9" s="248" customFormat="1" ht="16.5" thickBot="1" x14ac:dyDescent="0.3">
      <c r="A27" s="245"/>
      <c r="B27" s="363" t="s">
        <v>338</v>
      </c>
      <c r="C27" s="279"/>
      <c r="D27" s="279"/>
      <c r="E27" s="279"/>
      <c r="F27" s="280"/>
      <c r="G27" s="280"/>
      <c r="H27" s="280"/>
      <c r="I27" s="281"/>
    </row>
    <row r="28" spans="1:9" s="248" customFormat="1" ht="15.75" x14ac:dyDescent="0.25">
      <c r="A28" s="245"/>
      <c r="B28" s="1741" t="s">
        <v>432</v>
      </c>
      <c r="C28" s="1742"/>
      <c r="D28" s="1742"/>
      <c r="E28" s="1742"/>
      <c r="F28" s="1742"/>
      <c r="G28" s="1742"/>
      <c r="H28" s="1743"/>
      <c r="I28" s="281"/>
    </row>
    <row r="29" spans="1:9" s="248" customFormat="1" ht="33" customHeight="1" x14ac:dyDescent="0.25">
      <c r="A29" s="245"/>
      <c r="B29" s="1738" t="s">
        <v>433</v>
      </c>
      <c r="C29" s="1739"/>
      <c r="D29" s="1739"/>
      <c r="E29" s="1739"/>
      <c r="F29" s="1739"/>
      <c r="G29" s="1739"/>
      <c r="H29" s="1740"/>
      <c r="I29" s="281"/>
    </row>
    <row r="30" spans="1:9" s="248" customFormat="1" ht="16.5" customHeight="1" x14ac:dyDescent="0.25">
      <c r="A30" s="245"/>
      <c r="B30" s="1738" t="s">
        <v>434</v>
      </c>
      <c r="C30" s="1739"/>
      <c r="D30" s="1739"/>
      <c r="E30" s="1739"/>
      <c r="F30" s="1739"/>
      <c r="G30" s="1739"/>
      <c r="H30" s="1740"/>
      <c r="I30" s="281"/>
    </row>
    <row r="31" spans="1:9" s="248" customFormat="1" ht="30" customHeight="1" x14ac:dyDescent="0.25">
      <c r="A31" s="245"/>
      <c r="B31" s="1738" t="s">
        <v>435</v>
      </c>
      <c r="C31" s="1739"/>
      <c r="D31" s="1739"/>
      <c r="E31" s="1739"/>
      <c r="F31" s="1739"/>
      <c r="G31" s="1739"/>
      <c r="H31" s="1740"/>
      <c r="I31" s="281"/>
    </row>
    <row r="32" spans="1:9" s="248" customFormat="1" ht="30.75" customHeight="1" x14ac:dyDescent="0.25">
      <c r="A32" s="245"/>
      <c r="B32" s="1738" t="s">
        <v>436</v>
      </c>
      <c r="C32" s="1739"/>
      <c r="D32" s="1739"/>
      <c r="E32" s="1739"/>
      <c r="F32" s="1739"/>
      <c r="G32" s="1739"/>
      <c r="H32" s="1740"/>
      <c r="I32" s="281"/>
    </row>
    <row r="33" spans="1:9" s="248" customFormat="1" ht="30.75" customHeight="1" x14ac:dyDescent="0.25">
      <c r="A33" s="245"/>
      <c r="B33" s="1738" t="s">
        <v>437</v>
      </c>
      <c r="C33" s="1739"/>
      <c r="D33" s="1739"/>
      <c r="E33" s="1739"/>
      <c r="F33" s="1739"/>
      <c r="G33" s="1739"/>
      <c r="H33" s="1740"/>
      <c r="I33" s="281"/>
    </row>
    <row r="34" spans="1:9" s="248" customFormat="1" ht="21" customHeight="1" x14ac:dyDescent="0.25">
      <c r="A34" s="245"/>
      <c r="B34" s="1738" t="s">
        <v>438</v>
      </c>
      <c r="C34" s="1739"/>
      <c r="D34" s="1739"/>
      <c r="E34" s="1739"/>
      <c r="F34" s="1739"/>
      <c r="G34" s="1739"/>
      <c r="H34" s="1740"/>
      <c r="I34" s="281"/>
    </row>
    <row r="35" spans="1:9" s="248" customFormat="1" ht="33" customHeight="1" x14ac:dyDescent="0.25">
      <c r="A35" s="245"/>
      <c r="B35" s="1738" t="s">
        <v>439</v>
      </c>
      <c r="C35" s="1739"/>
      <c r="D35" s="1739"/>
      <c r="E35" s="1739"/>
      <c r="F35" s="1739"/>
      <c r="G35" s="1739"/>
      <c r="H35" s="1740"/>
      <c r="I35" s="281"/>
    </row>
    <row r="36" spans="1:9" s="248" customFormat="1" ht="32.25" customHeight="1" x14ac:dyDescent="0.25">
      <c r="A36" s="245"/>
      <c r="B36" s="1738" t="s">
        <v>440</v>
      </c>
      <c r="C36" s="1739"/>
      <c r="D36" s="1739"/>
      <c r="E36" s="1739"/>
      <c r="F36" s="1739"/>
      <c r="G36" s="1739"/>
      <c r="H36" s="1740"/>
      <c r="I36" s="281"/>
    </row>
    <row r="37" spans="1:9" s="248" customFormat="1" ht="15.75" x14ac:dyDescent="0.25">
      <c r="A37" s="245"/>
      <c r="B37" s="1738" t="s">
        <v>441</v>
      </c>
      <c r="C37" s="1739"/>
      <c r="D37" s="1739"/>
      <c r="E37" s="1739"/>
      <c r="F37" s="1739"/>
      <c r="G37" s="1739"/>
      <c r="H37" s="1740"/>
      <c r="I37" s="281"/>
    </row>
    <row r="38" spans="1:9" s="248" customFormat="1" ht="32.25" customHeight="1" x14ac:dyDescent="0.25">
      <c r="A38" s="245"/>
      <c r="B38" s="1738" t="s">
        <v>442</v>
      </c>
      <c r="C38" s="1739"/>
      <c r="D38" s="1739"/>
      <c r="E38" s="1739"/>
      <c r="F38" s="1739"/>
      <c r="G38" s="1739"/>
      <c r="H38" s="1740"/>
      <c r="I38" s="281"/>
    </row>
    <row r="39" spans="1:9" s="248" customFormat="1" ht="15.75" x14ac:dyDescent="0.25">
      <c r="A39" s="245"/>
      <c r="B39" s="1738" t="s">
        <v>443</v>
      </c>
      <c r="C39" s="1739"/>
      <c r="D39" s="1739"/>
      <c r="E39" s="1739"/>
      <c r="F39" s="1739"/>
      <c r="G39" s="1739"/>
      <c r="H39" s="1740"/>
      <c r="I39" s="281"/>
    </row>
    <row r="40" spans="1:9" s="248" customFormat="1" ht="15.75" x14ac:dyDescent="0.25">
      <c r="A40" s="245"/>
      <c r="B40" s="1738" t="s">
        <v>444</v>
      </c>
      <c r="C40" s="1739"/>
      <c r="D40" s="1739"/>
      <c r="E40" s="1739"/>
      <c r="F40" s="1739"/>
      <c r="G40" s="1739"/>
      <c r="H40" s="1740"/>
      <c r="I40" s="281"/>
    </row>
    <row r="41" spans="1:9" s="248" customFormat="1" ht="30.75" customHeight="1" x14ac:dyDescent="0.25">
      <c r="A41" s="245"/>
      <c r="B41" s="1738" t="s">
        <v>445</v>
      </c>
      <c r="C41" s="1739"/>
      <c r="D41" s="1739"/>
      <c r="E41" s="1739"/>
      <c r="F41" s="1739"/>
      <c r="G41" s="1739"/>
      <c r="H41" s="1740"/>
      <c r="I41" s="281"/>
    </row>
    <row r="42" spans="1:9" s="248" customFormat="1" ht="15.75" x14ac:dyDescent="0.25">
      <c r="A42" s="245"/>
      <c r="B42" s="1738" t="s">
        <v>446</v>
      </c>
      <c r="C42" s="1739"/>
      <c r="D42" s="1739"/>
      <c r="E42" s="1739"/>
      <c r="F42" s="1739"/>
      <c r="G42" s="1739"/>
      <c r="H42" s="1740"/>
      <c r="I42" s="281"/>
    </row>
    <row r="43" spans="1:9" s="248" customFormat="1" ht="30" customHeight="1" x14ac:dyDescent="0.25">
      <c r="A43" s="245"/>
      <c r="B43" s="1738" t="s">
        <v>447</v>
      </c>
      <c r="C43" s="1739"/>
      <c r="D43" s="1739"/>
      <c r="E43" s="1739"/>
      <c r="F43" s="1739"/>
      <c r="G43" s="1739"/>
      <c r="H43" s="1740"/>
      <c r="I43" s="281"/>
    </row>
    <row r="44" spans="1:9" s="248" customFormat="1" ht="30.75" customHeight="1" x14ac:dyDescent="0.25">
      <c r="A44" s="245"/>
      <c r="B44" s="1738" t="s">
        <v>448</v>
      </c>
      <c r="C44" s="1739"/>
      <c r="D44" s="1739"/>
      <c r="E44" s="1739"/>
      <c r="F44" s="1739"/>
      <c r="G44" s="1739"/>
      <c r="H44" s="1740"/>
      <c r="I44" s="281"/>
    </row>
    <row r="45" spans="1:9" s="248" customFormat="1" ht="32.25" customHeight="1" x14ac:dyDescent="0.25">
      <c r="A45" s="245"/>
      <c r="B45" s="1738" t="s">
        <v>449</v>
      </c>
      <c r="C45" s="1739"/>
      <c r="D45" s="1739"/>
      <c r="E45" s="1739"/>
      <c r="F45" s="1739"/>
      <c r="G45" s="1739"/>
      <c r="H45" s="1740"/>
      <c r="I45" s="281"/>
    </row>
    <row r="46" spans="1:9" s="248" customFormat="1" ht="15.75" x14ac:dyDescent="0.25">
      <c r="A46" s="245"/>
      <c r="B46" s="1738" t="s">
        <v>450</v>
      </c>
      <c r="C46" s="1739"/>
      <c r="D46" s="1739"/>
      <c r="E46" s="1739"/>
      <c r="F46" s="1739"/>
      <c r="G46" s="1739"/>
      <c r="H46" s="1740"/>
      <c r="I46" s="281"/>
    </row>
    <row r="47" spans="1:9" s="248" customFormat="1" ht="46.5" customHeight="1" thickBot="1" x14ac:dyDescent="0.3">
      <c r="A47" s="245"/>
      <c r="B47" s="1735" t="s">
        <v>451</v>
      </c>
      <c r="C47" s="1736"/>
      <c r="D47" s="1736"/>
      <c r="E47" s="1736"/>
      <c r="F47" s="1736"/>
      <c r="G47" s="1736"/>
      <c r="H47" s="1737"/>
      <c r="I47" s="281"/>
    </row>
    <row r="48" spans="1:9" s="248" customFormat="1" ht="15.75" x14ac:dyDescent="0.25">
      <c r="A48" s="245"/>
      <c r="B48" s="363"/>
      <c r="C48" s="363"/>
      <c r="D48" s="363"/>
      <c r="E48" s="363"/>
      <c r="F48" s="363"/>
      <c r="G48" s="363"/>
      <c r="H48" s="363"/>
      <c r="I48" s="281"/>
    </row>
    <row r="49" spans="1:9" s="248" customFormat="1" ht="15.75" x14ac:dyDescent="0.25">
      <c r="A49" s="245"/>
      <c r="B49" s="363"/>
      <c r="C49" s="363"/>
      <c r="D49" s="363"/>
      <c r="E49" s="363"/>
      <c r="F49" s="363"/>
      <c r="G49" s="363"/>
      <c r="H49" s="363"/>
      <c r="I49" s="281"/>
    </row>
    <row r="50" spans="1:9" s="248" customFormat="1" ht="15.75" x14ac:dyDescent="0.25">
      <c r="A50" s="245"/>
      <c r="B50" s="363"/>
      <c r="C50" s="363"/>
      <c r="D50" s="363"/>
      <c r="E50" s="363"/>
      <c r="F50" s="363"/>
      <c r="G50" s="363"/>
      <c r="H50" s="363"/>
      <c r="I50" s="281"/>
    </row>
    <row r="51" spans="1:9" s="248" customFormat="1" ht="15.75" x14ac:dyDescent="0.25">
      <c r="A51" s="245"/>
      <c r="B51" s="363"/>
      <c r="C51" s="363"/>
      <c r="D51" s="363"/>
      <c r="E51" s="363"/>
      <c r="F51" s="363"/>
      <c r="G51" s="363"/>
      <c r="H51" s="363"/>
      <c r="I51" s="281"/>
    </row>
    <row r="52" spans="1:9" s="243" customFormat="1" ht="18" x14ac:dyDescent="0.25">
      <c r="A52" s="242"/>
      <c r="B52" s="1704" t="s">
        <v>409</v>
      </c>
      <c r="C52" s="1704"/>
      <c r="D52" s="1704"/>
      <c r="E52" s="1704"/>
      <c r="F52" s="1704"/>
      <c r="G52" s="1704"/>
      <c r="H52" s="1704"/>
      <c r="I52" s="343"/>
    </row>
    <row r="53" spans="1:9" s="248" customFormat="1" ht="15.75" x14ac:dyDescent="0.25">
      <c r="A53" s="245"/>
      <c r="B53" s="363"/>
      <c r="C53" s="363"/>
      <c r="D53" s="363"/>
      <c r="E53" s="363"/>
      <c r="F53" s="363"/>
      <c r="G53" s="363"/>
      <c r="H53" s="363"/>
      <c r="I53" s="281"/>
    </row>
    <row r="54" spans="1:9" s="248" customFormat="1" ht="15.75" x14ac:dyDescent="0.25">
      <c r="A54" s="245"/>
      <c r="B54" s="363"/>
      <c r="C54" s="363"/>
      <c r="D54" s="363"/>
      <c r="E54" s="363"/>
      <c r="F54" s="363"/>
      <c r="G54" s="363"/>
      <c r="H54" s="363"/>
      <c r="I54" s="281"/>
    </row>
    <row r="55" spans="1:9" s="248" customFormat="1" ht="15.75" x14ac:dyDescent="0.25">
      <c r="A55" s="245" t="s">
        <v>362</v>
      </c>
      <c r="B55" s="245"/>
      <c r="C55" s="245"/>
      <c r="D55" s="283" t="s">
        <v>410</v>
      </c>
      <c r="E55" s="245" t="s">
        <v>411</v>
      </c>
      <c r="F55" s="245"/>
      <c r="G55" s="245"/>
      <c r="H55" s="245"/>
      <c r="I55" s="281"/>
    </row>
    <row r="56" spans="1:9" s="248" customFormat="1" ht="16.5" thickBot="1" x14ac:dyDescent="0.3">
      <c r="A56" s="245"/>
      <c r="B56" s="245"/>
      <c r="C56" s="245"/>
      <c r="D56" s="245"/>
      <c r="E56" s="245"/>
      <c r="F56" s="283"/>
      <c r="G56" s="245"/>
      <c r="H56" s="245"/>
      <c r="I56" s="281"/>
    </row>
    <row r="57" spans="1:9" x14ac:dyDescent="0.25">
      <c r="A57" s="284"/>
      <c r="B57" s="1683" t="s">
        <v>363</v>
      </c>
      <c r="C57" s="1684"/>
      <c r="D57" s="1684"/>
      <c r="E57" s="1685"/>
      <c r="F57" s="1689" t="s">
        <v>315</v>
      </c>
      <c r="G57" s="1691" t="s">
        <v>316</v>
      </c>
      <c r="H57" s="1692"/>
    </row>
    <row r="58" spans="1:9" s="298" customFormat="1" ht="13.5" thickBot="1" x14ac:dyDescent="0.25">
      <c r="A58" s="285"/>
      <c r="B58" s="1686"/>
      <c r="C58" s="1687"/>
      <c r="D58" s="1687"/>
      <c r="E58" s="1688"/>
      <c r="F58" s="1690"/>
      <c r="G58" s="249" t="s">
        <v>317</v>
      </c>
      <c r="H58" s="286" t="s">
        <v>318</v>
      </c>
      <c r="I58" s="367"/>
    </row>
    <row r="59" spans="1:9" x14ac:dyDescent="0.25">
      <c r="A59" s="284"/>
      <c r="B59" s="287" t="s">
        <v>452</v>
      </c>
      <c r="C59" s="288"/>
      <c r="D59" s="288"/>
      <c r="E59" s="288"/>
      <c r="F59" s="153">
        <v>127318196.12419996</v>
      </c>
      <c r="G59" s="290"/>
      <c r="H59" s="291"/>
    </row>
    <row r="60" spans="1:9" x14ac:dyDescent="0.25">
      <c r="A60" s="284"/>
      <c r="B60" s="287" t="s">
        <v>453</v>
      </c>
      <c r="C60" s="288"/>
      <c r="D60" s="288"/>
      <c r="E60" s="288"/>
      <c r="F60" s="153">
        <v>23712433.778999999</v>
      </c>
      <c r="G60" s="301"/>
      <c r="H60" s="302"/>
    </row>
    <row r="61" spans="1:9" x14ac:dyDescent="0.25">
      <c r="A61" s="284"/>
      <c r="B61" s="287" t="s">
        <v>454</v>
      </c>
      <c r="C61" s="288"/>
      <c r="D61" s="288"/>
      <c r="E61" s="288"/>
      <c r="F61" s="153">
        <v>11420493.397999998</v>
      </c>
      <c r="G61" s="301"/>
      <c r="H61" s="302"/>
    </row>
    <row r="62" spans="1:9" x14ac:dyDescent="0.25">
      <c r="A62" s="284"/>
      <c r="B62" s="287" t="s">
        <v>455</v>
      </c>
      <c r="C62" s="288"/>
      <c r="D62" s="288"/>
      <c r="E62" s="288"/>
      <c r="F62" s="153">
        <v>16310189.338</v>
      </c>
      <c r="G62" s="301"/>
      <c r="H62" s="302"/>
    </row>
    <row r="63" spans="1:9" x14ac:dyDescent="0.25">
      <c r="A63" s="284"/>
      <c r="B63" s="287" t="s">
        <v>456</v>
      </c>
      <c r="C63" s="288"/>
      <c r="D63" s="288"/>
      <c r="E63" s="288"/>
      <c r="F63" s="153">
        <v>3114561.0445249998</v>
      </c>
      <c r="G63" s="301"/>
      <c r="H63" s="302"/>
    </row>
    <row r="64" spans="1:9" x14ac:dyDescent="0.25">
      <c r="A64" s="284"/>
      <c r="B64" s="287" t="s">
        <v>457</v>
      </c>
      <c r="C64" s="288"/>
      <c r="D64" s="288"/>
      <c r="E64" s="288"/>
      <c r="F64" s="153">
        <v>1600000</v>
      </c>
      <c r="G64" s="301">
        <v>1600000</v>
      </c>
      <c r="H64" s="302"/>
    </row>
    <row r="65" spans="1:9" x14ac:dyDescent="0.25">
      <c r="A65" s="284"/>
      <c r="B65" s="287" t="s">
        <v>458</v>
      </c>
      <c r="C65" s="288"/>
      <c r="D65" s="288"/>
      <c r="E65" s="288"/>
      <c r="F65" s="308">
        <v>2865707.5949999997</v>
      </c>
      <c r="G65" s="301"/>
      <c r="H65" s="302"/>
    </row>
    <row r="66" spans="1:9" x14ac:dyDescent="0.25">
      <c r="A66" s="284"/>
      <c r="B66" s="287" t="s">
        <v>459</v>
      </c>
      <c r="C66" s="288"/>
      <c r="D66" s="288"/>
      <c r="E66" s="288"/>
      <c r="F66" s="153">
        <v>1050057.1499999999</v>
      </c>
      <c r="G66" s="301"/>
      <c r="H66" s="302"/>
      <c r="I66"/>
    </row>
    <row r="67" spans="1:9" ht="15.75" thickBot="1" x14ac:dyDescent="0.3">
      <c r="A67" s="284"/>
      <c r="B67" s="369" t="s">
        <v>460</v>
      </c>
      <c r="C67" s="150"/>
      <c r="D67" s="150"/>
      <c r="E67" s="150"/>
      <c r="F67" s="308">
        <v>18969114.324481297</v>
      </c>
      <c r="G67" s="301"/>
      <c r="H67" s="302"/>
      <c r="I67"/>
    </row>
    <row r="68" spans="1:9" ht="15.75" thickBot="1" x14ac:dyDescent="0.3">
      <c r="A68" s="284"/>
      <c r="B68" s="303" t="s">
        <v>365</v>
      </c>
      <c r="C68" s="304"/>
      <c r="D68" s="304"/>
      <c r="E68" s="304"/>
      <c r="F68" s="305">
        <v>206360752.75320628</v>
      </c>
      <c r="G68" s="371">
        <v>1600000</v>
      </c>
      <c r="H68" s="306">
        <v>0</v>
      </c>
      <c r="I68"/>
    </row>
    <row r="69" spans="1:9" x14ac:dyDescent="0.25">
      <c r="A69" s="284"/>
      <c r="B69" s="284"/>
      <c r="C69" s="284"/>
      <c r="D69" s="284"/>
      <c r="E69" s="284"/>
      <c r="F69" s="373"/>
      <c r="G69" s="284"/>
      <c r="H69" s="284"/>
      <c r="I69"/>
    </row>
    <row r="70" spans="1:9" x14ac:dyDescent="0.25">
      <c r="A70" s="284"/>
      <c r="B70" s="284"/>
      <c r="C70" s="284"/>
      <c r="D70" s="284"/>
      <c r="E70" s="284"/>
      <c r="F70" s="373"/>
      <c r="G70" s="284"/>
      <c r="H70" s="284"/>
      <c r="I70"/>
    </row>
    <row r="71" spans="1:9" ht="15.75" x14ac:dyDescent="0.25">
      <c r="A71" s="245" t="s">
        <v>362</v>
      </c>
      <c r="B71" s="245"/>
      <c r="C71" s="245"/>
      <c r="D71" s="283" t="s">
        <v>412</v>
      </c>
      <c r="E71" s="245" t="s">
        <v>413</v>
      </c>
      <c r="F71" s="373"/>
      <c r="G71" s="245"/>
      <c r="H71" s="245"/>
      <c r="I71"/>
    </row>
    <row r="72" spans="1:9" ht="16.5" thickBot="1" x14ac:dyDescent="0.3">
      <c r="A72" s="245"/>
      <c r="B72" s="245"/>
      <c r="C72" s="245"/>
      <c r="D72" s="245"/>
      <c r="E72" s="245"/>
      <c r="F72" s="283"/>
      <c r="G72" s="245"/>
      <c r="H72" s="245"/>
      <c r="I72"/>
    </row>
    <row r="73" spans="1:9" x14ac:dyDescent="0.25">
      <c r="A73" s="284"/>
      <c r="B73" s="1683" t="s">
        <v>363</v>
      </c>
      <c r="C73" s="1684"/>
      <c r="D73" s="1684"/>
      <c r="E73" s="1685"/>
      <c r="F73" s="1689" t="s">
        <v>315</v>
      </c>
      <c r="G73" s="1691" t="s">
        <v>316</v>
      </c>
      <c r="H73" s="1692"/>
      <c r="I73"/>
    </row>
    <row r="74" spans="1:9" ht="15.75" thickBot="1" x14ac:dyDescent="0.3">
      <c r="A74" s="285"/>
      <c r="B74" s="1686"/>
      <c r="C74" s="1687"/>
      <c r="D74" s="1687"/>
      <c r="E74" s="1688"/>
      <c r="F74" s="1690"/>
      <c r="G74" s="249" t="s">
        <v>317</v>
      </c>
      <c r="H74" s="286" t="s">
        <v>318</v>
      </c>
      <c r="I74"/>
    </row>
    <row r="75" spans="1:9" x14ac:dyDescent="0.25">
      <c r="A75" s="284"/>
      <c r="B75" s="287" t="s">
        <v>452</v>
      </c>
      <c r="C75" s="288"/>
      <c r="D75" s="288"/>
      <c r="E75" s="288"/>
      <c r="F75" s="374">
        <v>80192744.043068096</v>
      </c>
      <c r="G75" s="290"/>
      <c r="H75" s="291"/>
      <c r="I75"/>
    </row>
    <row r="76" spans="1:9" x14ac:dyDescent="0.25">
      <c r="A76" s="284"/>
      <c r="B76" s="287" t="s">
        <v>461</v>
      </c>
      <c r="C76" s="288"/>
      <c r="D76" s="288"/>
      <c r="E76" s="288"/>
      <c r="F76" s="374">
        <v>9936435.0749999974</v>
      </c>
      <c r="G76" s="301"/>
      <c r="H76" s="302"/>
      <c r="I76"/>
    </row>
    <row r="77" spans="1:9" x14ac:dyDescent="0.25">
      <c r="A77" s="284"/>
      <c r="B77" s="287" t="s">
        <v>458</v>
      </c>
      <c r="C77" s="288"/>
      <c r="D77" s="288"/>
      <c r="E77" s="288"/>
      <c r="F77" s="374">
        <v>540476.14500000002</v>
      </c>
      <c r="G77" s="301"/>
      <c r="H77" s="302"/>
      <c r="I77"/>
    </row>
    <row r="78" spans="1:9" x14ac:dyDescent="0.25">
      <c r="A78" s="284"/>
      <c r="B78" s="287" t="s">
        <v>456</v>
      </c>
      <c r="C78" s="288"/>
      <c r="D78" s="288"/>
      <c r="E78" s="288"/>
      <c r="F78" s="374">
        <v>156175.44827499997</v>
      </c>
      <c r="G78" s="301"/>
      <c r="H78" s="302"/>
      <c r="I78"/>
    </row>
    <row r="79" spans="1:9" x14ac:dyDescent="0.25">
      <c r="A79" s="284"/>
      <c r="B79" s="287" t="s">
        <v>462</v>
      </c>
      <c r="C79" s="288"/>
      <c r="D79" s="288"/>
      <c r="E79" s="288"/>
      <c r="F79" s="374">
        <v>200300</v>
      </c>
      <c r="G79" s="301"/>
      <c r="H79" s="302"/>
      <c r="I79"/>
    </row>
    <row r="80" spans="1:9" x14ac:dyDescent="0.25">
      <c r="A80" s="284"/>
      <c r="B80" s="287" t="s">
        <v>463</v>
      </c>
      <c r="C80" s="288"/>
      <c r="D80" s="288"/>
      <c r="E80" s="288"/>
      <c r="F80" s="374">
        <v>90000</v>
      </c>
      <c r="G80" s="301"/>
      <c r="H80" s="302"/>
      <c r="I80"/>
    </row>
    <row r="81" spans="1:9" x14ac:dyDescent="0.25">
      <c r="A81" s="284"/>
      <c r="B81" s="287" t="s">
        <v>464</v>
      </c>
      <c r="C81" s="288"/>
      <c r="D81" s="288"/>
      <c r="E81" s="288"/>
      <c r="F81" s="374">
        <v>150000</v>
      </c>
      <c r="G81" s="301"/>
      <c r="H81" s="302"/>
      <c r="I81"/>
    </row>
    <row r="82" spans="1:9" x14ac:dyDescent="0.25">
      <c r="A82" s="284"/>
      <c r="B82" s="369" t="s">
        <v>460</v>
      </c>
      <c r="C82" s="288"/>
      <c r="D82" s="288"/>
      <c r="E82" s="288"/>
      <c r="F82" s="374">
        <v>23790897.863757722</v>
      </c>
      <c r="G82" s="301"/>
      <c r="H82" s="302"/>
      <c r="I82"/>
    </row>
    <row r="83" spans="1:9" ht="15.75" thickBot="1" x14ac:dyDescent="0.3">
      <c r="A83" s="284"/>
      <c r="B83" s="375" t="s">
        <v>465</v>
      </c>
      <c r="C83" s="288"/>
      <c r="D83" s="288"/>
      <c r="E83" s="288"/>
      <c r="F83" s="374">
        <v>224999.99</v>
      </c>
      <c r="G83" s="301"/>
      <c r="H83" s="302"/>
      <c r="I83"/>
    </row>
    <row r="84" spans="1:9" ht="15.75" thickBot="1" x14ac:dyDescent="0.3">
      <c r="A84" s="284"/>
      <c r="B84" s="376" t="s">
        <v>365</v>
      </c>
      <c r="C84" s="303"/>
      <c r="D84" s="304"/>
      <c r="E84" s="304"/>
      <c r="F84" s="305">
        <v>115282028.5651008</v>
      </c>
      <c r="G84" s="371">
        <v>0</v>
      </c>
      <c r="H84" s="306">
        <v>0</v>
      </c>
      <c r="I84" s="153"/>
    </row>
    <row r="85" spans="1:9" x14ac:dyDescent="0.25">
      <c r="A85" s="284"/>
      <c r="B85" s="284"/>
      <c r="C85" s="284"/>
      <c r="D85" s="284"/>
      <c r="E85" s="284"/>
      <c r="G85" s="284"/>
      <c r="H85" s="284"/>
      <c r="I85"/>
    </row>
    <row r="86" spans="1:9" x14ac:dyDescent="0.25">
      <c r="A86" s="284"/>
      <c r="B86" s="284"/>
      <c r="C86" s="284"/>
      <c r="D86" s="284"/>
      <c r="E86" s="284"/>
      <c r="F86" s="284"/>
      <c r="G86" s="284"/>
      <c r="H86" s="284"/>
      <c r="I86"/>
    </row>
    <row r="87" spans="1:9" ht="15.75" x14ac:dyDescent="0.25">
      <c r="A87" s="245" t="s">
        <v>362</v>
      </c>
      <c r="B87" s="245"/>
      <c r="C87" s="245"/>
      <c r="D87" s="283" t="s">
        <v>414</v>
      </c>
      <c r="E87" s="245" t="s">
        <v>415</v>
      </c>
      <c r="F87" s="284"/>
      <c r="G87" s="245"/>
      <c r="H87" s="245"/>
      <c r="I87"/>
    </row>
    <row r="88" spans="1:9" ht="16.5" thickBot="1" x14ac:dyDescent="0.3">
      <c r="A88" s="245"/>
      <c r="B88" s="245"/>
      <c r="C88" s="245"/>
      <c r="D88" s="245"/>
      <c r="E88" s="245"/>
      <c r="F88" s="283"/>
      <c r="G88" s="245"/>
      <c r="H88" s="245"/>
      <c r="I88"/>
    </row>
    <row r="89" spans="1:9" x14ac:dyDescent="0.25">
      <c r="A89" s="284"/>
      <c r="B89" s="1683" t="s">
        <v>363</v>
      </c>
      <c r="C89" s="1684"/>
      <c r="D89" s="1684"/>
      <c r="E89" s="1685"/>
      <c r="F89" s="1689" t="s">
        <v>315</v>
      </c>
      <c r="G89" s="1691" t="s">
        <v>316</v>
      </c>
      <c r="H89" s="1692"/>
      <c r="I89"/>
    </row>
    <row r="90" spans="1:9" ht="15.75" thickBot="1" x14ac:dyDescent="0.3">
      <c r="A90" s="285"/>
      <c r="B90" s="1686"/>
      <c r="C90" s="1687"/>
      <c r="D90" s="1687"/>
      <c r="E90" s="1688"/>
      <c r="F90" s="1690"/>
      <c r="G90" s="249" t="s">
        <v>317</v>
      </c>
      <c r="H90" s="286" t="s">
        <v>318</v>
      </c>
      <c r="I90"/>
    </row>
    <row r="91" spans="1:9" x14ac:dyDescent="0.25">
      <c r="A91" s="284"/>
      <c r="B91" s="287" t="s">
        <v>466</v>
      </c>
      <c r="C91" s="288"/>
      <c r="D91" s="288"/>
      <c r="E91" s="288"/>
      <c r="F91" s="377">
        <v>878024</v>
      </c>
      <c r="G91" s="290"/>
      <c r="H91" s="291"/>
      <c r="I91"/>
    </row>
    <row r="92" spans="1:9" x14ac:dyDescent="0.25">
      <c r="A92" s="284"/>
      <c r="B92" s="287" t="s">
        <v>467</v>
      </c>
      <c r="C92" s="288"/>
      <c r="D92" s="288"/>
      <c r="E92" s="288"/>
      <c r="F92" s="341">
        <v>840000</v>
      </c>
      <c r="G92" s="301"/>
      <c r="H92" s="302"/>
      <c r="I92"/>
    </row>
    <row r="93" spans="1:9" hidden="1" x14ac:dyDescent="0.25">
      <c r="A93" s="284"/>
      <c r="B93" s="287" t="s">
        <v>468</v>
      </c>
      <c r="C93" s="288"/>
      <c r="D93" s="288"/>
      <c r="E93" s="288"/>
      <c r="F93" s="341">
        <v>0</v>
      </c>
      <c r="G93" s="301"/>
      <c r="H93" s="302"/>
      <c r="I93"/>
    </row>
    <row r="94" spans="1:9" x14ac:dyDescent="0.25">
      <c r="A94" s="284"/>
      <c r="B94" s="287" t="s">
        <v>469</v>
      </c>
      <c r="C94" s="288"/>
      <c r="D94" s="288"/>
      <c r="E94" s="288"/>
      <c r="F94" s="341">
        <v>730000</v>
      </c>
      <c r="G94" s="301"/>
      <c r="H94" s="302"/>
      <c r="I94"/>
    </row>
    <row r="95" spans="1:9" ht="15.75" thickBot="1" x14ac:dyDescent="0.3">
      <c r="A95" s="284"/>
      <c r="B95" s="287" t="s">
        <v>470</v>
      </c>
      <c r="C95" s="288"/>
      <c r="D95" s="288"/>
      <c r="E95" s="288"/>
      <c r="F95" s="341">
        <v>650000</v>
      </c>
      <c r="G95" s="301"/>
      <c r="H95" s="302"/>
      <c r="I95"/>
    </row>
    <row r="96" spans="1:9" ht="15.75" thickBot="1" x14ac:dyDescent="0.3">
      <c r="A96" s="284"/>
      <c r="B96" s="303" t="s">
        <v>365</v>
      </c>
      <c r="C96" s="304"/>
      <c r="D96" s="304"/>
      <c r="E96" s="304"/>
      <c r="F96" s="294">
        <v>3098024</v>
      </c>
      <c r="G96" s="305">
        <v>0</v>
      </c>
      <c r="H96" s="305">
        <v>0</v>
      </c>
      <c r="I96"/>
    </row>
    <row r="97" spans="1:9" x14ac:dyDescent="0.25">
      <c r="A97" s="284"/>
      <c r="B97" s="284"/>
      <c r="C97" s="284"/>
      <c r="D97" s="284"/>
      <c r="E97" s="284"/>
      <c r="F97" s="284"/>
      <c r="G97" s="284"/>
      <c r="H97" s="284"/>
      <c r="I97"/>
    </row>
    <row r="98" spans="1:9" x14ac:dyDescent="0.25">
      <c r="A98" s="284"/>
      <c r="B98" s="284"/>
      <c r="C98" s="284"/>
      <c r="D98" s="284"/>
      <c r="E98" s="284"/>
      <c r="F98" s="284"/>
      <c r="G98" s="284"/>
      <c r="H98" s="284"/>
      <c r="I98"/>
    </row>
    <row r="99" spans="1:9" ht="15.75" x14ac:dyDescent="0.25">
      <c r="A99" s="245" t="s">
        <v>362</v>
      </c>
      <c r="B99" s="245"/>
      <c r="C99" s="245"/>
      <c r="D99" s="283" t="s">
        <v>416</v>
      </c>
      <c r="E99" s="245" t="s">
        <v>417</v>
      </c>
      <c r="F99" s="284"/>
      <c r="G99" s="245"/>
      <c r="H99" s="245"/>
      <c r="I99"/>
    </row>
    <row r="100" spans="1:9" ht="16.5" thickBot="1" x14ac:dyDescent="0.3">
      <c r="A100" s="245"/>
      <c r="B100" s="245"/>
      <c r="C100" s="245"/>
      <c r="D100" s="245"/>
      <c r="E100" s="245"/>
      <c r="F100" s="283"/>
      <c r="G100" s="245"/>
      <c r="H100" s="245"/>
      <c r="I100"/>
    </row>
    <row r="101" spans="1:9" x14ac:dyDescent="0.25">
      <c r="A101" s="284"/>
      <c r="B101" s="1683" t="s">
        <v>363</v>
      </c>
      <c r="C101" s="1684"/>
      <c r="D101" s="1684"/>
      <c r="E101" s="1685"/>
      <c r="F101" s="1689" t="s">
        <v>315</v>
      </c>
      <c r="G101" s="1691" t="s">
        <v>316</v>
      </c>
      <c r="H101" s="1692"/>
      <c r="I101"/>
    </row>
    <row r="102" spans="1:9" ht="15.75" thickBot="1" x14ac:dyDescent="0.3">
      <c r="A102" s="285"/>
      <c r="B102" s="1686"/>
      <c r="C102" s="1687"/>
      <c r="D102" s="1687"/>
      <c r="E102" s="1688"/>
      <c r="F102" s="1690"/>
      <c r="G102" s="249" t="s">
        <v>317</v>
      </c>
      <c r="H102" s="286" t="s">
        <v>318</v>
      </c>
      <c r="I102"/>
    </row>
    <row r="103" spans="1:9" x14ac:dyDescent="0.25">
      <c r="A103" s="285"/>
      <c r="B103" s="299" t="s">
        <v>471</v>
      </c>
      <c r="F103" s="378">
        <v>20000</v>
      </c>
      <c r="G103" s="379"/>
      <c r="H103" s="332"/>
      <c r="I103"/>
    </row>
    <row r="104" spans="1:9" x14ac:dyDescent="0.25">
      <c r="A104" s="284"/>
      <c r="B104" s="287" t="s">
        <v>472</v>
      </c>
      <c r="C104" s="288"/>
      <c r="D104" s="288"/>
      <c r="E104" s="288"/>
      <c r="F104" s="380">
        <v>462697</v>
      </c>
      <c r="G104" s="336">
        <v>95000</v>
      </c>
      <c r="H104" s="302"/>
      <c r="I104"/>
    </row>
    <row r="105" spans="1:9" x14ac:dyDescent="0.25">
      <c r="A105" s="284"/>
      <c r="B105" s="287" t="s">
        <v>473</v>
      </c>
      <c r="C105" s="288"/>
      <c r="D105" s="288"/>
      <c r="E105" s="288"/>
      <c r="F105" s="380">
        <v>2488762.2856000001</v>
      </c>
      <c r="H105" s="302"/>
      <c r="I105"/>
    </row>
    <row r="106" spans="1:9" x14ac:dyDescent="0.25">
      <c r="A106" s="284"/>
      <c r="B106" s="287" t="s">
        <v>474</v>
      </c>
      <c r="C106" s="288"/>
      <c r="D106" s="288"/>
      <c r="E106" s="288"/>
      <c r="F106" s="380">
        <v>563445.55000000005</v>
      </c>
      <c r="G106" s="336"/>
      <c r="H106" s="302"/>
      <c r="I106"/>
    </row>
    <row r="107" spans="1:9" x14ac:dyDescent="0.25">
      <c r="A107" s="284"/>
      <c r="B107" s="287" t="s">
        <v>475</v>
      </c>
      <c r="C107" s="288"/>
      <c r="D107" s="288"/>
      <c r="E107" s="288"/>
      <c r="F107" s="380">
        <v>0</v>
      </c>
      <c r="G107" s="336"/>
      <c r="H107" s="302"/>
      <c r="I107"/>
    </row>
    <row r="108" spans="1:9" x14ac:dyDescent="0.25">
      <c r="A108" s="284"/>
      <c r="B108" s="287" t="s">
        <v>476</v>
      </c>
      <c r="C108" s="288"/>
      <c r="D108" s="288"/>
      <c r="E108" s="301"/>
      <c r="F108" s="381">
        <v>1490000</v>
      </c>
      <c r="G108" s="336"/>
      <c r="H108" s="302"/>
      <c r="I108"/>
    </row>
    <row r="109" spans="1:9" x14ac:dyDescent="0.25">
      <c r="A109" s="284"/>
      <c r="B109" s="287"/>
      <c r="C109" s="288" t="s">
        <v>477</v>
      </c>
      <c r="D109" s="288"/>
      <c r="E109" s="338">
        <v>1490000</v>
      </c>
      <c r="F109" s="382"/>
      <c r="G109" s="336"/>
      <c r="H109" s="302"/>
      <c r="I109"/>
    </row>
    <row r="110" spans="1:9" x14ac:dyDescent="0.25">
      <c r="A110" s="284"/>
      <c r="B110" s="287"/>
      <c r="C110" s="288" t="s">
        <v>478</v>
      </c>
      <c r="D110" s="288"/>
      <c r="E110" s="338">
        <v>0</v>
      </c>
      <c r="F110" s="382"/>
      <c r="G110" s="336"/>
      <c r="H110" s="302"/>
      <c r="I110"/>
    </row>
    <row r="111" spans="1:9" hidden="1" x14ac:dyDescent="0.25">
      <c r="A111" s="284"/>
      <c r="B111" s="287"/>
      <c r="C111" s="334" t="s">
        <v>479</v>
      </c>
      <c r="D111" s="288"/>
      <c r="E111" s="311">
        <v>0</v>
      </c>
      <c r="F111" s="383"/>
      <c r="G111" s="336">
        <v>0</v>
      </c>
      <c r="H111" s="302"/>
      <c r="I111"/>
    </row>
    <row r="112" spans="1:9" x14ac:dyDescent="0.25">
      <c r="A112" s="284"/>
      <c r="B112" s="299" t="s">
        <v>480</v>
      </c>
      <c r="D112" s="288"/>
      <c r="E112" s="368"/>
      <c r="F112" s="384">
        <v>125000</v>
      </c>
      <c r="G112" s="385"/>
      <c r="H112" s="302"/>
      <c r="I112"/>
    </row>
    <row r="113" spans="1:10" x14ac:dyDescent="0.25">
      <c r="A113" s="284"/>
      <c r="B113" s="299" t="s">
        <v>33</v>
      </c>
      <c r="D113" s="288"/>
      <c r="E113" s="368"/>
      <c r="F113" s="384">
        <v>90000</v>
      </c>
      <c r="G113" s="385"/>
      <c r="H113" s="302"/>
      <c r="I113"/>
    </row>
    <row r="114" spans="1:10" hidden="1" x14ac:dyDescent="0.25">
      <c r="A114" s="284"/>
      <c r="B114" s="287"/>
      <c r="C114" s="288" t="s">
        <v>481</v>
      </c>
      <c r="D114" s="288"/>
      <c r="E114" s="386"/>
      <c r="F114" s="337">
        <v>0</v>
      </c>
      <c r="G114" s="301"/>
      <c r="H114" s="302"/>
    </row>
    <row r="115" spans="1:10" x14ac:dyDescent="0.25">
      <c r="A115" s="284"/>
      <c r="B115" s="299" t="s">
        <v>482</v>
      </c>
      <c r="C115" s="288"/>
      <c r="D115" s="288"/>
      <c r="E115" s="386"/>
      <c r="F115" s="337">
        <v>20000</v>
      </c>
      <c r="G115" s="301"/>
      <c r="H115" s="302"/>
    </row>
    <row r="116" spans="1:10" ht="15.75" thickBot="1" x14ac:dyDescent="0.3">
      <c r="A116" s="284"/>
      <c r="B116" s="387" t="s">
        <v>483</v>
      </c>
      <c r="C116" s="288"/>
      <c r="D116" s="288"/>
      <c r="E116" s="388"/>
      <c r="F116" s="337">
        <v>3000</v>
      </c>
      <c r="G116" s="301">
        <v>3000</v>
      </c>
      <c r="H116" s="302"/>
    </row>
    <row r="117" spans="1:10" ht="15.75" thickBot="1" x14ac:dyDescent="0.3">
      <c r="A117" s="284"/>
      <c r="B117" s="303" t="s">
        <v>365</v>
      </c>
      <c r="C117" s="304"/>
      <c r="D117" s="304"/>
      <c r="E117" s="304"/>
      <c r="F117" s="389">
        <v>5262904.8355999999</v>
      </c>
      <c r="G117" s="390">
        <v>98000</v>
      </c>
      <c r="H117" s="306">
        <v>0</v>
      </c>
      <c r="I117" s="391"/>
      <c r="J117" s="2"/>
    </row>
    <row r="118" spans="1:10" ht="7.5" customHeight="1" x14ac:dyDescent="0.25">
      <c r="A118" s="284"/>
      <c r="B118" s="284"/>
      <c r="C118" s="284"/>
      <c r="D118" s="284"/>
      <c r="E118" s="284"/>
      <c r="F118" s="284"/>
      <c r="G118" s="284"/>
      <c r="H118" s="284"/>
      <c r="I118" s="370"/>
      <c r="J118" s="2"/>
    </row>
    <row r="119" spans="1:10" ht="21.75" customHeight="1" x14ac:dyDescent="0.25">
      <c r="A119" s="284"/>
      <c r="B119" s="284"/>
      <c r="C119" s="284"/>
      <c r="D119" s="284"/>
      <c r="E119" s="284"/>
      <c r="F119" s="284"/>
      <c r="G119" s="284"/>
      <c r="H119" s="284"/>
      <c r="I119" s="370"/>
      <c r="J119" s="2"/>
    </row>
    <row r="120" spans="1:10" ht="21.75" customHeight="1" x14ac:dyDescent="0.25">
      <c r="A120" s="284"/>
      <c r="B120" s="284"/>
      <c r="C120" s="284"/>
      <c r="D120" s="284"/>
      <c r="E120" s="284"/>
      <c r="F120" s="284"/>
      <c r="G120" s="284"/>
      <c r="H120" s="284"/>
      <c r="I120" s="370"/>
      <c r="J120" s="2"/>
    </row>
    <row r="121" spans="1:10" ht="21.75" customHeight="1" x14ac:dyDescent="0.25">
      <c r="A121" s="284"/>
      <c r="B121" s="284"/>
      <c r="C121" s="284"/>
      <c r="D121" s="284"/>
      <c r="E121" s="284"/>
      <c r="F121" s="284"/>
      <c r="G121" s="284"/>
      <c r="H121" s="284"/>
      <c r="I121" s="370"/>
      <c r="J121" s="2"/>
    </row>
    <row r="122" spans="1:10" s="243" customFormat="1" ht="18" x14ac:dyDescent="0.25">
      <c r="A122" s="242"/>
      <c r="B122" s="1704" t="s">
        <v>409</v>
      </c>
      <c r="C122" s="1704"/>
      <c r="D122" s="1704"/>
      <c r="E122" s="1704"/>
      <c r="F122" s="1704"/>
      <c r="G122" s="1704"/>
      <c r="H122" s="1704"/>
      <c r="I122" s="343"/>
    </row>
    <row r="123" spans="1:10" ht="9.75" customHeight="1" x14ac:dyDescent="0.25">
      <c r="A123" s="284"/>
      <c r="B123" s="284"/>
      <c r="C123" s="284"/>
      <c r="D123" s="284"/>
      <c r="E123" s="284"/>
      <c r="F123" s="284"/>
      <c r="G123" s="284"/>
      <c r="H123" s="284"/>
      <c r="I123" s="370"/>
      <c r="J123" s="2"/>
    </row>
    <row r="124" spans="1:10" x14ac:dyDescent="0.25">
      <c r="A124" s="284"/>
      <c r="B124" s="284"/>
      <c r="C124" s="284"/>
      <c r="D124" s="284"/>
      <c r="E124" s="284"/>
      <c r="F124" s="284"/>
      <c r="G124" s="284"/>
      <c r="H124" s="284"/>
    </row>
    <row r="125" spans="1:10" ht="15.75" x14ac:dyDescent="0.25">
      <c r="A125" s="245" t="s">
        <v>362</v>
      </c>
      <c r="B125" s="245"/>
      <c r="C125" s="245"/>
      <c r="D125" s="283" t="s">
        <v>418</v>
      </c>
      <c r="E125" s="245" t="s">
        <v>419</v>
      </c>
      <c r="F125" s="284"/>
      <c r="G125" s="245"/>
      <c r="H125" s="245"/>
    </row>
    <row r="126" spans="1:10" ht="16.5" thickBot="1" x14ac:dyDescent="0.3">
      <c r="A126" s="245"/>
      <c r="B126" s="245"/>
      <c r="C126" s="245"/>
      <c r="D126" s="245"/>
      <c r="E126" s="245"/>
      <c r="F126" s="283"/>
      <c r="G126" s="245"/>
      <c r="H126" s="245"/>
    </row>
    <row r="127" spans="1:10" x14ac:dyDescent="0.25">
      <c r="A127" s="284"/>
      <c r="B127" s="1683" t="s">
        <v>363</v>
      </c>
      <c r="C127" s="1684"/>
      <c r="D127" s="1684"/>
      <c r="E127" s="1685"/>
      <c r="F127" s="1689" t="s">
        <v>315</v>
      </c>
      <c r="G127" s="1691" t="s">
        <v>316</v>
      </c>
      <c r="H127" s="1692"/>
    </row>
    <row r="128" spans="1:10" ht="15.75" thickBot="1" x14ac:dyDescent="0.3">
      <c r="A128" s="285"/>
      <c r="B128" s="1686"/>
      <c r="C128" s="1687"/>
      <c r="D128" s="1687"/>
      <c r="E128" s="1688"/>
      <c r="F128" s="1690"/>
      <c r="G128" s="249" t="s">
        <v>317</v>
      </c>
      <c r="H128" s="286" t="s">
        <v>318</v>
      </c>
    </row>
    <row r="129" spans="1:9" x14ac:dyDescent="0.25">
      <c r="A129" s="284"/>
      <c r="B129" s="287" t="s">
        <v>49</v>
      </c>
      <c r="C129" s="288"/>
      <c r="D129" s="288"/>
      <c r="E129" s="288"/>
      <c r="F129" s="300">
        <v>1895248</v>
      </c>
      <c r="G129" s="301">
        <v>210748</v>
      </c>
      <c r="H129" s="302"/>
    </row>
    <row r="130" spans="1:9" x14ac:dyDescent="0.25">
      <c r="A130" s="284"/>
      <c r="B130" s="287" t="s">
        <v>51</v>
      </c>
      <c r="C130" s="288"/>
      <c r="D130" s="288"/>
      <c r="E130" s="288"/>
      <c r="F130" s="300">
        <v>244000</v>
      </c>
      <c r="G130" s="301"/>
      <c r="H130" s="302"/>
    </row>
    <row r="131" spans="1:9" x14ac:dyDescent="0.25">
      <c r="A131" s="284"/>
      <c r="B131" s="287" t="s">
        <v>52</v>
      </c>
      <c r="C131" s="288"/>
      <c r="D131" s="288"/>
      <c r="E131" s="288"/>
      <c r="F131" s="300">
        <v>231000</v>
      </c>
      <c r="G131" s="301">
        <v>121000</v>
      </c>
      <c r="H131" s="302"/>
    </row>
    <row r="132" spans="1:9" ht="15.75" thickBot="1" x14ac:dyDescent="0.3">
      <c r="A132" s="284"/>
      <c r="B132" s="392" t="s">
        <v>9</v>
      </c>
      <c r="C132" s="288"/>
      <c r="D132" s="288"/>
      <c r="E132" s="288"/>
      <c r="F132" s="300">
        <v>746000</v>
      </c>
      <c r="G132" s="301">
        <v>21000</v>
      </c>
      <c r="H132" s="393">
        <v>725000</v>
      </c>
      <c r="I132"/>
    </row>
    <row r="133" spans="1:9" ht="15.75" thickBot="1" x14ac:dyDescent="0.3">
      <c r="A133" s="284"/>
      <c r="B133" s="303" t="s">
        <v>365</v>
      </c>
      <c r="C133" s="304"/>
      <c r="D133" s="304"/>
      <c r="E133" s="304"/>
      <c r="F133" s="294">
        <v>3116248</v>
      </c>
      <c r="G133" s="305">
        <v>352748</v>
      </c>
      <c r="H133" s="305">
        <v>725000</v>
      </c>
      <c r="I133"/>
    </row>
    <row r="134" spans="1:9" ht="6.75" customHeight="1" x14ac:dyDescent="0.25">
      <c r="A134" s="284"/>
      <c r="B134" s="284"/>
      <c r="C134" s="284"/>
      <c r="D134" s="284"/>
      <c r="E134" s="284"/>
      <c r="F134" s="284"/>
      <c r="G134" s="394"/>
      <c r="H134" s="284"/>
      <c r="I134"/>
    </row>
    <row r="135" spans="1:9" x14ac:dyDescent="0.25">
      <c r="A135" s="284"/>
      <c r="B135" s="284"/>
      <c r="C135" s="284"/>
      <c r="D135" s="284"/>
      <c r="E135" s="284"/>
      <c r="F135" s="284"/>
      <c r="G135" s="284"/>
      <c r="H135" s="284"/>
      <c r="I135"/>
    </row>
    <row r="136" spans="1:9" ht="15.75" x14ac:dyDescent="0.25">
      <c r="A136" s="245" t="s">
        <v>362</v>
      </c>
      <c r="B136" s="245"/>
      <c r="C136" s="245"/>
      <c r="D136" s="283" t="s">
        <v>420</v>
      </c>
      <c r="E136" s="245" t="s">
        <v>421</v>
      </c>
      <c r="F136" s="284"/>
      <c r="G136" s="245"/>
      <c r="H136" s="245"/>
      <c r="I136"/>
    </row>
    <row r="137" spans="1:9" ht="16.5" thickBot="1" x14ac:dyDescent="0.3">
      <c r="A137" s="245"/>
      <c r="B137" s="245"/>
      <c r="C137" s="245"/>
      <c r="D137" s="245"/>
      <c r="E137" s="245"/>
      <c r="F137" s="283"/>
      <c r="G137" s="245"/>
      <c r="H137" s="245"/>
      <c r="I137"/>
    </row>
    <row r="138" spans="1:9" x14ac:dyDescent="0.25">
      <c r="A138" s="284"/>
      <c r="B138" s="1683" t="s">
        <v>363</v>
      </c>
      <c r="C138" s="1684"/>
      <c r="D138" s="1684"/>
      <c r="E138" s="1685"/>
      <c r="F138" s="1689" t="s">
        <v>315</v>
      </c>
      <c r="G138" s="1691" t="s">
        <v>316</v>
      </c>
      <c r="H138" s="1692"/>
      <c r="I138"/>
    </row>
    <row r="139" spans="1:9" ht="15.75" thickBot="1" x14ac:dyDescent="0.3">
      <c r="A139" s="285"/>
      <c r="B139" s="1686"/>
      <c r="C139" s="1687"/>
      <c r="D139" s="1687"/>
      <c r="E139" s="1688"/>
      <c r="F139" s="1690"/>
      <c r="G139" s="249" t="s">
        <v>317</v>
      </c>
      <c r="H139" s="286" t="s">
        <v>318</v>
      </c>
      <c r="I139"/>
    </row>
    <row r="140" spans="1:9" x14ac:dyDescent="0.25">
      <c r="A140" s="284"/>
      <c r="B140" s="299" t="s">
        <v>484</v>
      </c>
      <c r="C140" s="288"/>
      <c r="D140" s="288"/>
      <c r="E140" s="288"/>
      <c r="F140" s="289">
        <v>735000</v>
      </c>
      <c r="G140" s="290">
        <v>20000</v>
      </c>
      <c r="H140" s="291"/>
      <c r="I140"/>
    </row>
    <row r="141" spans="1:9" x14ac:dyDescent="0.25">
      <c r="A141" s="284"/>
      <c r="B141" s="287" t="s">
        <v>485</v>
      </c>
      <c r="C141" s="288"/>
      <c r="D141" s="288"/>
      <c r="E141" s="288"/>
      <c r="F141" s="300">
        <v>2727500</v>
      </c>
      <c r="G141" s="301">
        <v>705028</v>
      </c>
      <c r="H141" s="302"/>
      <c r="I141"/>
    </row>
    <row r="142" spans="1:9" x14ac:dyDescent="0.25">
      <c r="A142" s="284"/>
      <c r="B142" s="299" t="s">
        <v>21</v>
      </c>
      <c r="C142" s="288"/>
      <c r="D142" s="288"/>
      <c r="E142" s="288"/>
      <c r="F142" s="300">
        <v>20000</v>
      </c>
      <c r="G142" s="301"/>
      <c r="H142" s="302"/>
      <c r="I142"/>
    </row>
    <row r="143" spans="1:9" ht="24" customHeight="1" x14ac:dyDescent="0.25">
      <c r="A143" s="284"/>
      <c r="B143" s="1732" t="s">
        <v>486</v>
      </c>
      <c r="C143" s="1733"/>
      <c r="D143" s="1733"/>
      <c r="E143" s="1734"/>
      <c r="F143" s="300">
        <v>377553</v>
      </c>
      <c r="G143" s="301">
        <v>377553</v>
      </c>
      <c r="H143" s="302"/>
      <c r="I143"/>
    </row>
    <row r="144" spans="1:9" x14ac:dyDescent="0.25">
      <c r="A144" s="284"/>
      <c r="B144" s="287" t="s">
        <v>487</v>
      </c>
      <c r="C144" s="288"/>
      <c r="D144" s="288"/>
      <c r="E144" s="288"/>
      <c r="F144" s="300">
        <v>586652</v>
      </c>
      <c r="G144" s="301">
        <v>586652</v>
      </c>
      <c r="H144" s="302"/>
      <c r="I144"/>
    </row>
    <row r="145" spans="1:9" x14ac:dyDescent="0.25">
      <c r="A145" s="284"/>
      <c r="B145" s="299" t="s">
        <v>488</v>
      </c>
      <c r="C145" s="288"/>
      <c r="D145" s="288"/>
      <c r="E145" s="288"/>
      <c r="F145" s="300">
        <v>45000</v>
      </c>
      <c r="G145" s="301"/>
      <c r="H145" s="302"/>
      <c r="I145"/>
    </row>
    <row r="146" spans="1:9" x14ac:dyDescent="0.25">
      <c r="A146" s="284"/>
      <c r="B146" s="299" t="s">
        <v>489</v>
      </c>
      <c r="C146" s="288"/>
      <c r="D146" s="288"/>
      <c r="E146" s="288"/>
      <c r="F146" s="300">
        <v>300000</v>
      </c>
      <c r="G146" s="301"/>
      <c r="H146" s="302"/>
      <c r="I146"/>
    </row>
    <row r="147" spans="1:9" x14ac:dyDescent="0.25">
      <c r="A147" s="284"/>
      <c r="B147" s="287" t="s">
        <v>490</v>
      </c>
      <c r="C147" s="288"/>
      <c r="D147" s="288"/>
      <c r="E147" s="288"/>
      <c r="F147" s="300">
        <v>100000</v>
      </c>
      <c r="G147" s="301"/>
      <c r="H147" s="302"/>
    </row>
    <row r="148" spans="1:9" x14ac:dyDescent="0.25">
      <c r="A148" s="284"/>
      <c r="B148" s="287" t="s">
        <v>491</v>
      </c>
      <c r="C148" s="288"/>
      <c r="D148" s="288"/>
      <c r="E148" s="288"/>
      <c r="F148" s="300">
        <v>25000</v>
      </c>
      <c r="G148" s="301"/>
      <c r="H148" s="302"/>
    </row>
    <row r="149" spans="1:9" hidden="1" x14ac:dyDescent="0.25">
      <c r="A149" s="284"/>
      <c r="B149" s="287" t="s">
        <v>492</v>
      </c>
      <c r="C149" s="288"/>
      <c r="D149" s="288"/>
      <c r="E149" s="288"/>
      <c r="F149" s="300"/>
      <c r="G149" s="301">
        <v>0</v>
      </c>
      <c r="H149" s="302"/>
    </row>
    <row r="150" spans="1:9" x14ac:dyDescent="0.25">
      <c r="A150" s="284"/>
      <c r="B150" s="287" t="s">
        <v>82</v>
      </c>
      <c r="C150" s="288"/>
      <c r="D150" s="288"/>
      <c r="E150" s="288"/>
      <c r="F150" s="300">
        <v>40000</v>
      </c>
      <c r="G150" s="301"/>
      <c r="H150" s="302"/>
    </row>
    <row r="151" spans="1:9" x14ac:dyDescent="0.25">
      <c r="A151" s="284"/>
      <c r="B151" s="287" t="s">
        <v>493</v>
      </c>
      <c r="C151" s="288"/>
      <c r="D151" s="288"/>
      <c r="E151" s="288"/>
      <c r="F151" s="300">
        <v>20000</v>
      </c>
      <c r="G151" s="301"/>
      <c r="H151" s="302"/>
    </row>
    <row r="152" spans="1:9" x14ac:dyDescent="0.25">
      <c r="A152" s="284"/>
      <c r="B152" s="299" t="s">
        <v>83</v>
      </c>
      <c r="C152" s="288"/>
      <c r="D152" s="288"/>
      <c r="E152" s="288"/>
      <c r="F152" s="300">
        <v>14000</v>
      </c>
      <c r="G152" s="301">
        <v>0</v>
      </c>
      <c r="H152" s="302"/>
    </row>
    <row r="153" spans="1:9" x14ac:dyDescent="0.25">
      <c r="A153" s="284"/>
      <c r="B153" s="299" t="s">
        <v>84</v>
      </c>
      <c r="C153" s="288"/>
      <c r="D153" s="288"/>
      <c r="E153" s="288"/>
      <c r="F153" s="300">
        <v>152356</v>
      </c>
      <c r="G153" s="301"/>
      <c r="H153" s="302">
        <v>63000</v>
      </c>
    </row>
    <row r="154" spans="1:9" x14ac:dyDescent="0.25">
      <c r="A154" s="284"/>
      <c r="B154" s="299" t="s">
        <v>494</v>
      </c>
      <c r="C154" s="288"/>
      <c r="D154" s="288"/>
      <c r="E154" s="288"/>
      <c r="F154" s="300">
        <v>81000</v>
      </c>
      <c r="G154" s="301"/>
      <c r="H154" s="302"/>
    </row>
    <row r="155" spans="1:9" ht="15.75" thickBot="1" x14ac:dyDescent="0.3">
      <c r="A155" s="284"/>
      <c r="B155" s="299" t="s">
        <v>495</v>
      </c>
      <c r="C155" s="288"/>
      <c r="D155" s="288"/>
      <c r="E155" s="288"/>
      <c r="F155" s="300">
        <v>0</v>
      </c>
      <c r="G155" s="301">
        <v>0</v>
      </c>
      <c r="H155" s="302"/>
    </row>
    <row r="156" spans="1:9" ht="15.75" thickBot="1" x14ac:dyDescent="0.3">
      <c r="A156" s="284"/>
      <c r="B156" s="303" t="s">
        <v>365</v>
      </c>
      <c r="C156" s="303"/>
      <c r="D156" s="304"/>
      <c r="E156" s="304"/>
      <c r="F156" s="294">
        <v>5224061</v>
      </c>
      <c r="G156" s="305">
        <v>1689233</v>
      </c>
      <c r="H156" s="305">
        <v>63000</v>
      </c>
    </row>
    <row r="157" spans="1:9" ht="8.25" customHeight="1" x14ac:dyDescent="0.25">
      <c r="A157" s="284"/>
      <c r="B157" s="284"/>
      <c r="C157" s="284"/>
      <c r="D157" s="284"/>
      <c r="E157" s="284"/>
      <c r="F157" s="373"/>
      <c r="G157" s="284"/>
      <c r="H157" s="284"/>
    </row>
    <row r="158" spans="1:9" x14ac:dyDescent="0.25">
      <c r="A158" s="284"/>
      <c r="B158" s="284"/>
      <c r="C158" s="284"/>
      <c r="D158" s="284"/>
      <c r="E158" s="284"/>
      <c r="F158" s="284"/>
      <c r="G158" s="284"/>
      <c r="H158" s="284"/>
    </row>
    <row r="159" spans="1:9" ht="15.75" x14ac:dyDescent="0.25">
      <c r="A159" s="245" t="s">
        <v>362</v>
      </c>
      <c r="B159" s="245"/>
      <c r="C159" s="245"/>
      <c r="D159" s="283" t="s">
        <v>422</v>
      </c>
      <c r="E159" s="245" t="s">
        <v>423</v>
      </c>
      <c r="F159" s="245"/>
      <c r="G159" s="284"/>
      <c r="H159" s="245"/>
    </row>
    <row r="160" spans="1:9" ht="16.5" thickBot="1" x14ac:dyDescent="0.3">
      <c r="A160" s="245"/>
      <c r="B160" s="245"/>
      <c r="C160" s="245"/>
      <c r="D160" s="245"/>
      <c r="E160" s="245"/>
      <c r="F160" s="283"/>
      <c r="G160" s="245"/>
      <c r="H160" s="245"/>
    </row>
    <row r="161" spans="1:9" x14ac:dyDescent="0.25">
      <c r="A161" s="284"/>
      <c r="B161" s="1683" t="s">
        <v>363</v>
      </c>
      <c r="C161" s="1684"/>
      <c r="D161" s="1684"/>
      <c r="E161" s="1685"/>
      <c r="F161" s="1689" t="s">
        <v>315</v>
      </c>
      <c r="G161" s="1691" t="s">
        <v>316</v>
      </c>
      <c r="H161" s="1692"/>
    </row>
    <row r="162" spans="1:9" ht="15.75" thickBot="1" x14ac:dyDescent="0.3">
      <c r="A162" s="285"/>
      <c r="B162" s="1686"/>
      <c r="C162" s="1687"/>
      <c r="D162" s="1687"/>
      <c r="E162" s="1688"/>
      <c r="F162" s="1690"/>
      <c r="G162" s="249" t="s">
        <v>317</v>
      </c>
      <c r="H162" s="286" t="s">
        <v>318</v>
      </c>
    </row>
    <row r="163" spans="1:9" x14ac:dyDescent="0.25">
      <c r="A163" s="284"/>
      <c r="B163" s="299" t="s">
        <v>496</v>
      </c>
      <c r="C163" s="288"/>
      <c r="D163" s="288"/>
      <c r="E163" s="288"/>
      <c r="F163" s="289">
        <v>33000</v>
      </c>
      <c r="G163" s="290"/>
      <c r="H163" s="291"/>
    </row>
    <row r="164" spans="1:9" x14ac:dyDescent="0.25">
      <c r="A164" s="284"/>
      <c r="B164" s="287" t="s">
        <v>497</v>
      </c>
      <c r="C164" s="288"/>
      <c r="D164" s="288"/>
      <c r="E164" s="288"/>
      <c r="F164" s="300">
        <v>591000</v>
      </c>
      <c r="G164" s="301"/>
      <c r="H164" s="302"/>
    </row>
    <row r="165" spans="1:9" x14ac:dyDescent="0.25">
      <c r="A165" s="284"/>
      <c r="B165" s="287" t="s">
        <v>71</v>
      </c>
      <c r="C165" s="288"/>
      <c r="D165" s="288"/>
      <c r="E165" s="288"/>
      <c r="F165" s="300">
        <v>60000</v>
      </c>
      <c r="G165" s="301"/>
      <c r="H165" s="302"/>
    </row>
    <row r="166" spans="1:9" x14ac:dyDescent="0.25">
      <c r="A166" s="284"/>
      <c r="B166" s="299" t="s">
        <v>498</v>
      </c>
      <c r="C166" s="288"/>
      <c r="D166" s="288"/>
      <c r="E166" s="288"/>
      <c r="F166" s="300">
        <v>11951516</v>
      </c>
      <c r="G166" s="301">
        <v>11951516</v>
      </c>
      <c r="H166" s="302"/>
    </row>
    <row r="167" spans="1:9" x14ac:dyDescent="0.25">
      <c r="A167" s="284"/>
      <c r="B167" s="287" t="s">
        <v>499</v>
      </c>
      <c r="C167" s="288"/>
      <c r="D167" s="288"/>
      <c r="E167" s="288"/>
      <c r="F167" s="300">
        <v>90000</v>
      </c>
      <c r="G167" s="301"/>
      <c r="H167" s="302"/>
      <c r="I167"/>
    </row>
    <row r="168" spans="1:9" x14ac:dyDescent="0.25">
      <c r="A168" s="284"/>
      <c r="B168" s="287" t="s">
        <v>500</v>
      </c>
      <c r="C168" s="288"/>
      <c r="D168" s="288"/>
      <c r="E168" s="288"/>
      <c r="F168" s="300">
        <v>2118250</v>
      </c>
      <c r="G168" s="301">
        <v>2118250</v>
      </c>
      <c r="H168" s="302"/>
      <c r="I168"/>
    </row>
    <row r="169" spans="1:9" x14ac:dyDescent="0.25">
      <c r="A169" s="284"/>
      <c r="B169" s="287" t="s">
        <v>501</v>
      </c>
      <c r="C169" s="288"/>
      <c r="D169" s="288"/>
      <c r="E169" s="288"/>
      <c r="F169" s="300">
        <v>35000</v>
      </c>
      <c r="G169" s="301"/>
      <c r="H169" s="302"/>
      <c r="I169"/>
    </row>
    <row r="170" spans="1:9" x14ac:dyDescent="0.25">
      <c r="A170" s="284"/>
      <c r="B170" s="299" t="s">
        <v>502</v>
      </c>
      <c r="C170" s="288"/>
      <c r="D170" s="288"/>
      <c r="E170" s="288"/>
      <c r="F170" s="300">
        <v>198000</v>
      </c>
      <c r="G170" s="301">
        <v>198000</v>
      </c>
      <c r="H170" s="302"/>
      <c r="I170"/>
    </row>
    <row r="171" spans="1:9" x14ac:dyDescent="0.25">
      <c r="A171" s="284"/>
      <c r="B171" s="299" t="s">
        <v>503</v>
      </c>
      <c r="C171" s="288"/>
      <c r="D171" s="288"/>
      <c r="E171" s="288"/>
      <c r="F171" s="300">
        <v>117329.42</v>
      </c>
      <c r="G171" s="301">
        <v>117329.42</v>
      </c>
      <c r="H171" s="302"/>
      <c r="I171"/>
    </row>
    <row r="172" spans="1:9" x14ac:dyDescent="0.25">
      <c r="A172" s="284"/>
      <c r="B172" s="299" t="s">
        <v>504</v>
      </c>
      <c r="C172" s="288"/>
      <c r="D172" s="288"/>
      <c r="E172" s="288"/>
      <c r="F172" s="300">
        <v>25173</v>
      </c>
      <c r="G172" s="301">
        <v>25173</v>
      </c>
      <c r="H172" s="302"/>
      <c r="I172"/>
    </row>
    <row r="173" spans="1:9" x14ac:dyDescent="0.25">
      <c r="A173" s="284"/>
      <c r="B173" s="299" t="s">
        <v>505</v>
      </c>
      <c r="C173" s="288"/>
      <c r="D173" s="288"/>
      <c r="E173" s="288"/>
      <c r="F173" s="300">
        <v>5875</v>
      </c>
      <c r="G173" s="301">
        <v>5875</v>
      </c>
      <c r="H173" s="302"/>
      <c r="I173"/>
    </row>
    <row r="174" spans="1:9" ht="15.75" thickBot="1" x14ac:dyDescent="0.3">
      <c r="A174" s="284"/>
      <c r="B174" s="299" t="s">
        <v>506</v>
      </c>
      <c r="C174" s="288"/>
      <c r="D174" s="288"/>
      <c r="E174" s="288"/>
      <c r="F174" s="300">
        <v>226700</v>
      </c>
      <c r="G174" s="301"/>
      <c r="H174" s="302"/>
      <c r="I174"/>
    </row>
    <row r="175" spans="1:9" ht="15.75" thickBot="1" x14ac:dyDescent="0.3">
      <c r="A175" s="284"/>
      <c r="B175" s="303" t="s">
        <v>365</v>
      </c>
      <c r="C175" s="304"/>
      <c r="D175" s="304"/>
      <c r="E175" s="304"/>
      <c r="F175" s="294">
        <v>15451843.42</v>
      </c>
      <c r="G175" s="305">
        <v>14416143.42</v>
      </c>
      <c r="H175" s="306">
        <v>0</v>
      </c>
      <c r="I175"/>
    </row>
    <row r="176" spans="1:9" ht="8.25" customHeight="1" x14ac:dyDescent="0.25">
      <c r="A176" s="284"/>
      <c r="B176" s="284"/>
      <c r="C176" s="284"/>
      <c r="D176" s="284"/>
      <c r="E176" s="284"/>
      <c r="F176" s="284"/>
      <c r="G176" s="284"/>
      <c r="H176" s="284"/>
      <c r="I176"/>
    </row>
    <row r="177" spans="1:9" x14ac:dyDescent="0.25">
      <c r="A177" s="284"/>
      <c r="B177" s="284"/>
      <c r="C177" s="284"/>
      <c r="D177" s="284"/>
      <c r="E177" s="284"/>
      <c r="F177" s="284"/>
      <c r="G177" s="284"/>
      <c r="H177" s="284"/>
      <c r="I177"/>
    </row>
    <row r="178" spans="1:9" ht="15.75" x14ac:dyDescent="0.25">
      <c r="A178" s="245" t="s">
        <v>362</v>
      </c>
      <c r="B178" s="245"/>
      <c r="C178" s="245"/>
      <c r="D178" s="283" t="s">
        <v>424</v>
      </c>
      <c r="E178" s="245" t="s">
        <v>425</v>
      </c>
      <c r="F178" s="284"/>
      <c r="G178" s="245"/>
      <c r="H178" s="245"/>
      <c r="I178"/>
    </row>
    <row r="179" spans="1:9" ht="16.5" thickBot="1" x14ac:dyDescent="0.3">
      <c r="A179" s="245"/>
      <c r="B179" s="245"/>
      <c r="C179" s="245"/>
      <c r="D179" s="245"/>
      <c r="E179" s="245"/>
      <c r="F179" s="283"/>
      <c r="G179" s="245"/>
      <c r="H179" s="245"/>
      <c r="I179"/>
    </row>
    <row r="180" spans="1:9" x14ac:dyDescent="0.25">
      <c r="A180" s="284"/>
      <c r="B180" s="1683" t="s">
        <v>363</v>
      </c>
      <c r="C180" s="1684"/>
      <c r="D180" s="1684"/>
      <c r="E180" s="1685"/>
      <c r="F180" s="1689" t="s">
        <v>315</v>
      </c>
      <c r="G180" s="1691" t="s">
        <v>316</v>
      </c>
      <c r="H180" s="1692"/>
      <c r="I180"/>
    </row>
    <row r="181" spans="1:9" ht="15.75" thickBot="1" x14ac:dyDescent="0.3">
      <c r="A181" s="285"/>
      <c r="B181" s="1686"/>
      <c r="C181" s="1687"/>
      <c r="D181" s="1687"/>
      <c r="E181" s="1688"/>
      <c r="F181" s="1690"/>
      <c r="G181" s="249" t="s">
        <v>317</v>
      </c>
      <c r="H181" s="286" t="s">
        <v>318</v>
      </c>
      <c r="I181"/>
    </row>
    <row r="182" spans="1:9" x14ac:dyDescent="0.25">
      <c r="A182" s="284"/>
      <c r="B182" s="287"/>
      <c r="C182" s="288"/>
      <c r="D182" s="288"/>
      <c r="E182" s="288"/>
      <c r="F182" s="377"/>
      <c r="G182" s="290"/>
      <c r="H182" s="291"/>
      <c r="I182"/>
    </row>
    <row r="183" spans="1:9" x14ac:dyDescent="0.25">
      <c r="A183" s="284"/>
      <c r="B183" s="299" t="s">
        <v>120</v>
      </c>
      <c r="C183" s="288"/>
      <c r="D183" s="288"/>
      <c r="E183" s="288"/>
      <c r="F183" s="300">
        <v>375774.38</v>
      </c>
      <c r="G183" s="301">
        <v>0</v>
      </c>
      <c r="H183" s="302"/>
      <c r="I183"/>
    </row>
    <row r="184" spans="1:9" ht="15.75" thickBot="1" x14ac:dyDescent="0.3">
      <c r="A184" s="284"/>
      <c r="B184" s="299"/>
      <c r="C184" s="288"/>
      <c r="D184" s="288"/>
      <c r="E184" s="288"/>
      <c r="F184" s="341"/>
      <c r="G184" s="301"/>
      <c r="H184" s="302"/>
      <c r="I184"/>
    </row>
    <row r="185" spans="1:9" ht="15.75" thickBot="1" x14ac:dyDescent="0.3">
      <c r="A185" s="284"/>
      <c r="B185" s="303" t="s">
        <v>365</v>
      </c>
      <c r="C185" s="304"/>
      <c r="D185" s="304"/>
      <c r="E185" s="304"/>
      <c r="F185" s="294">
        <v>375774.38</v>
      </c>
      <c r="G185" s="305">
        <v>0</v>
      </c>
      <c r="H185" s="306">
        <v>0</v>
      </c>
      <c r="I185"/>
    </row>
    <row r="186" spans="1:9" ht="8.25" customHeight="1" x14ac:dyDescent="0.25">
      <c r="A186" s="284"/>
      <c r="B186" s="284"/>
      <c r="C186" s="284"/>
      <c r="D186" s="284"/>
      <c r="E186" s="284"/>
      <c r="F186" s="284"/>
      <c r="G186" s="284"/>
      <c r="H186" s="284"/>
      <c r="I186"/>
    </row>
    <row r="187" spans="1:9" x14ac:dyDescent="0.25">
      <c r="A187" s="284"/>
      <c r="B187" s="284"/>
      <c r="C187" s="284"/>
      <c r="D187" s="284"/>
      <c r="E187" s="284"/>
      <c r="F187" s="284"/>
      <c r="G187" s="284"/>
      <c r="H187" s="284"/>
      <c r="I187"/>
    </row>
    <row r="188" spans="1:9" ht="15.75" x14ac:dyDescent="0.25">
      <c r="A188" s="245" t="s">
        <v>362</v>
      </c>
      <c r="B188" s="245"/>
      <c r="C188" s="245"/>
      <c r="D188" s="283" t="s">
        <v>426</v>
      </c>
      <c r="E188" s="245" t="s">
        <v>427</v>
      </c>
      <c r="F188" s="284"/>
      <c r="G188" s="373"/>
      <c r="H188" s="284"/>
      <c r="I188"/>
    </row>
    <row r="189" spans="1:9" ht="15.75" thickBot="1" x14ac:dyDescent="0.3">
      <c r="A189" s="284"/>
      <c r="B189" s="284"/>
      <c r="C189" s="284"/>
      <c r="D189" s="284"/>
      <c r="E189" s="284"/>
      <c r="F189" s="284"/>
      <c r="G189" s="284"/>
      <c r="H189" s="284"/>
      <c r="I189"/>
    </row>
    <row r="190" spans="1:9" x14ac:dyDescent="0.25">
      <c r="A190" s="284"/>
      <c r="B190" s="1683" t="s">
        <v>363</v>
      </c>
      <c r="C190" s="1684"/>
      <c r="D190" s="1684"/>
      <c r="E190" s="1685"/>
      <c r="F190" s="1689" t="s">
        <v>315</v>
      </c>
      <c r="G190" s="1691" t="s">
        <v>316</v>
      </c>
      <c r="H190" s="1692"/>
      <c r="I190"/>
    </row>
    <row r="191" spans="1:9" ht="15.75" thickBot="1" x14ac:dyDescent="0.3">
      <c r="A191" s="284"/>
      <c r="B191" s="1686"/>
      <c r="C191" s="1687"/>
      <c r="D191" s="1687"/>
      <c r="E191" s="1688"/>
      <c r="F191" s="1690"/>
      <c r="G191" s="249" t="s">
        <v>317</v>
      </c>
      <c r="H191" s="286" t="s">
        <v>318</v>
      </c>
      <c r="I191"/>
    </row>
    <row r="192" spans="1:9" ht="26.25" customHeight="1" thickBot="1" x14ac:dyDescent="0.3">
      <c r="A192" s="284"/>
      <c r="B192" s="395" t="s">
        <v>507</v>
      </c>
      <c r="C192" s="396"/>
      <c r="D192" s="379"/>
      <c r="E192" s="379"/>
      <c r="F192" s="310">
        <v>31000</v>
      </c>
      <c r="G192" s="397"/>
      <c r="H192" s="398"/>
      <c r="I192"/>
    </row>
    <row r="193" spans="1:9" ht="15.75" thickBot="1" x14ac:dyDescent="0.3">
      <c r="A193" s="284"/>
      <c r="B193" s="303" t="s">
        <v>365</v>
      </c>
      <c r="C193" s="304"/>
      <c r="D193" s="304"/>
      <c r="E193" s="304"/>
      <c r="F193" s="294">
        <v>31000</v>
      </c>
      <c r="G193" s="305">
        <v>0</v>
      </c>
      <c r="H193" s="306">
        <v>0</v>
      </c>
      <c r="I193"/>
    </row>
    <row r="194" spans="1:9" x14ac:dyDescent="0.25">
      <c r="A194" s="284"/>
      <c r="B194" s="284"/>
      <c r="C194" s="284"/>
      <c r="D194" s="284"/>
      <c r="E194" s="284"/>
      <c r="F194" s="284"/>
      <c r="G194" s="284"/>
      <c r="H194" s="284"/>
      <c r="I194"/>
    </row>
    <row r="195" spans="1:9" x14ac:dyDescent="0.25">
      <c r="A195" s="284"/>
      <c r="B195" s="284"/>
      <c r="C195" s="284"/>
      <c r="D195" s="284"/>
      <c r="E195" s="284"/>
      <c r="F195" s="284"/>
      <c r="G195" s="284"/>
      <c r="H195" s="284"/>
      <c r="I195"/>
    </row>
    <row r="196" spans="1:9" ht="15.75" x14ac:dyDescent="0.25">
      <c r="A196" s="245" t="s">
        <v>362</v>
      </c>
      <c r="B196" s="245"/>
      <c r="C196" s="283"/>
      <c r="D196" s="283" t="s">
        <v>428</v>
      </c>
      <c r="E196" s="245" t="s">
        <v>429</v>
      </c>
      <c r="F196" s="373"/>
      <c r="G196" s="284"/>
      <c r="H196" s="284"/>
      <c r="I196"/>
    </row>
    <row r="197" spans="1:9" x14ac:dyDescent="0.25">
      <c r="A197" s="284"/>
      <c r="B197" s="284"/>
      <c r="C197" s="284"/>
      <c r="D197" s="284"/>
      <c r="E197" s="284"/>
      <c r="F197" s="284"/>
      <c r="G197" s="284"/>
      <c r="H197" s="284"/>
      <c r="I197"/>
    </row>
    <row r="198" spans="1:9" ht="15.75" thickBot="1" x14ac:dyDescent="0.3"/>
    <row r="199" spans="1:9" x14ac:dyDescent="0.25">
      <c r="A199" s="284"/>
      <c r="B199" s="1683" t="s">
        <v>363</v>
      </c>
      <c r="C199" s="1684"/>
      <c r="D199" s="1684"/>
      <c r="E199" s="1685"/>
      <c r="F199" s="1689" t="s">
        <v>315</v>
      </c>
      <c r="G199" s="1691" t="s">
        <v>316</v>
      </c>
      <c r="H199" s="1692"/>
      <c r="I199"/>
    </row>
    <row r="200" spans="1:9" ht="15.75" thickBot="1" x14ac:dyDescent="0.3">
      <c r="A200" s="284"/>
      <c r="B200" s="1686"/>
      <c r="C200" s="1687"/>
      <c r="D200" s="1687"/>
      <c r="E200" s="1688"/>
      <c r="F200" s="1690"/>
      <c r="G200" s="249" t="s">
        <v>317</v>
      </c>
      <c r="H200" s="286" t="s">
        <v>318</v>
      </c>
      <c r="I200"/>
    </row>
    <row r="201" spans="1:9" x14ac:dyDescent="0.25">
      <c r="A201" s="284"/>
      <c r="B201" s="287" t="s">
        <v>508</v>
      </c>
      <c r="C201" s="288"/>
      <c r="D201" s="288"/>
      <c r="E201" s="288"/>
      <c r="F201" s="300">
        <v>124413</v>
      </c>
      <c r="G201" s="301">
        <v>100413</v>
      </c>
      <c r="H201" s="302"/>
      <c r="I201"/>
    </row>
    <row r="202" spans="1:9" ht="15.75" thickBot="1" x14ac:dyDescent="0.3">
      <c r="A202" s="284"/>
      <c r="B202" s="287" t="s">
        <v>20</v>
      </c>
      <c r="C202" s="288"/>
      <c r="D202" s="288"/>
      <c r="E202" s="288"/>
      <c r="F202" s="300">
        <v>233246</v>
      </c>
      <c r="G202" s="399">
        <v>53972</v>
      </c>
      <c r="H202" s="393">
        <v>170000</v>
      </c>
      <c r="I202"/>
    </row>
    <row r="203" spans="1:9" ht="15.75" thickBot="1" x14ac:dyDescent="0.3">
      <c r="A203" s="284"/>
      <c r="B203" s="303" t="s">
        <v>365</v>
      </c>
      <c r="C203" s="304"/>
      <c r="D203" s="304"/>
      <c r="E203" s="304"/>
      <c r="F203" s="294">
        <v>357659</v>
      </c>
      <c r="G203" s="294">
        <v>154385</v>
      </c>
      <c r="H203" s="294">
        <v>170000</v>
      </c>
      <c r="I203"/>
    </row>
  </sheetData>
  <mergeCells count="58">
    <mergeCell ref="B34:H34"/>
    <mergeCell ref="B5:H5"/>
    <mergeCell ref="B9:E10"/>
    <mergeCell ref="F9:F10"/>
    <mergeCell ref="G9:H9"/>
    <mergeCell ref="B23:E23"/>
    <mergeCell ref="B28:H28"/>
    <mergeCell ref="B29:H29"/>
    <mergeCell ref="B30:H30"/>
    <mergeCell ref="B31:H31"/>
    <mergeCell ref="B32:H32"/>
    <mergeCell ref="B33:H33"/>
    <mergeCell ref="B46:H46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7:H47"/>
    <mergeCell ref="B52:H52"/>
    <mergeCell ref="B57:E58"/>
    <mergeCell ref="F57:F58"/>
    <mergeCell ref="G57:H57"/>
    <mergeCell ref="B73:E74"/>
    <mergeCell ref="F73:F74"/>
    <mergeCell ref="G73:H73"/>
    <mergeCell ref="B89:E90"/>
    <mergeCell ref="F89:F90"/>
    <mergeCell ref="G89:H89"/>
    <mergeCell ref="B101:E102"/>
    <mergeCell ref="F101:F102"/>
    <mergeCell ref="G101:H101"/>
    <mergeCell ref="B122:H122"/>
    <mergeCell ref="B127:E128"/>
    <mergeCell ref="F127:F128"/>
    <mergeCell ref="G127:H127"/>
    <mergeCell ref="B138:E139"/>
    <mergeCell ref="F138:F139"/>
    <mergeCell ref="G138:H138"/>
    <mergeCell ref="B143:E143"/>
    <mergeCell ref="B161:E162"/>
    <mergeCell ref="F161:F162"/>
    <mergeCell ref="G161:H161"/>
    <mergeCell ref="B199:E200"/>
    <mergeCell ref="F199:F200"/>
    <mergeCell ref="G199:H199"/>
    <mergeCell ref="B180:E181"/>
    <mergeCell ref="F180:F181"/>
    <mergeCell ref="G180:H180"/>
    <mergeCell ref="B190:E191"/>
    <mergeCell ref="F190:F191"/>
    <mergeCell ref="G190:H19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37" workbookViewId="0">
      <selection activeCell="J20" sqref="J20"/>
    </sheetView>
  </sheetViews>
  <sheetFormatPr baseColWidth="10" defaultRowHeight="15" x14ac:dyDescent="0.25"/>
  <cols>
    <col min="1" max="1" width="2.42578125" customWidth="1"/>
    <col min="2" max="2" width="9.42578125" customWidth="1"/>
    <col min="3" max="3" width="6.28515625" customWidth="1"/>
    <col min="4" max="4" width="17" customWidth="1"/>
    <col min="5" max="5" width="22" customWidth="1"/>
    <col min="6" max="6" width="16.7109375" customWidth="1"/>
    <col min="7" max="7" width="13.85546875" customWidth="1"/>
    <col min="8" max="8" width="14" customWidth="1"/>
    <col min="9" max="9" width="17.28515625" customWidth="1"/>
  </cols>
  <sheetData>
    <row r="1" spans="1:9" s="243" customFormat="1" ht="18" x14ac:dyDescent="0.25">
      <c r="A1" s="242"/>
      <c r="B1" s="1704" t="s">
        <v>509</v>
      </c>
      <c r="C1" s="1704"/>
      <c r="D1" s="1704"/>
      <c r="E1" s="1704"/>
      <c r="F1" s="1704"/>
      <c r="G1" s="1704"/>
      <c r="H1" s="1704"/>
    </row>
    <row r="2" spans="1:9" s="243" customFormat="1" ht="18" x14ac:dyDescent="0.25">
      <c r="A2" s="242"/>
      <c r="B2" s="400"/>
      <c r="C2" s="400"/>
      <c r="D2" s="400"/>
      <c r="E2" s="400"/>
      <c r="F2" s="400"/>
      <c r="G2" s="400"/>
      <c r="H2" s="400"/>
    </row>
    <row r="3" spans="1:9" s="243" customFormat="1" ht="18" x14ac:dyDescent="0.25">
      <c r="A3" s="242"/>
      <c r="B3" s="400"/>
      <c r="C3" s="400"/>
      <c r="D3" s="400"/>
      <c r="E3" s="400"/>
      <c r="F3" s="400"/>
      <c r="G3" s="400"/>
      <c r="H3" s="400"/>
    </row>
    <row r="4" spans="1:9" s="248" customFormat="1" ht="16.5" thickBot="1" x14ac:dyDescent="0.3">
      <c r="A4" s="245"/>
      <c r="B4" s="246"/>
      <c r="C4" s="246"/>
      <c r="D4" s="246"/>
      <c r="E4" s="246"/>
      <c r="F4" s="245"/>
      <c r="G4" s="245"/>
      <c r="H4" s="245"/>
    </row>
    <row r="5" spans="1:9" s="248" customFormat="1" ht="15.75" x14ac:dyDescent="0.25">
      <c r="B5" s="1720" t="s">
        <v>314</v>
      </c>
      <c r="C5" s="1721"/>
      <c r="D5" s="1721"/>
      <c r="E5" s="1721"/>
      <c r="F5" s="1724" t="s">
        <v>315</v>
      </c>
      <c r="G5" s="1691" t="s">
        <v>316</v>
      </c>
      <c r="H5" s="1692"/>
    </row>
    <row r="6" spans="1:9" s="248" customFormat="1" ht="16.5" thickBot="1" x14ac:dyDescent="0.3">
      <c r="B6" s="1722"/>
      <c r="C6" s="1723"/>
      <c r="D6" s="1723"/>
      <c r="E6" s="1723"/>
      <c r="F6" s="1725"/>
      <c r="G6" s="249" t="s">
        <v>317</v>
      </c>
      <c r="H6" s="250" t="s">
        <v>318</v>
      </c>
    </row>
    <row r="7" spans="1:9" s="248" customFormat="1" ht="15.75" x14ac:dyDescent="0.25">
      <c r="B7" s="265" t="s">
        <v>510</v>
      </c>
      <c r="C7" s="267" t="s">
        <v>511</v>
      </c>
      <c r="D7" s="267"/>
      <c r="E7" s="267"/>
      <c r="F7" s="255">
        <f>F53</f>
        <v>79616016.799999997</v>
      </c>
      <c r="G7" s="346">
        <f>G53</f>
        <v>71754966.799999997</v>
      </c>
      <c r="H7" s="347">
        <f>H53</f>
        <v>543000</v>
      </c>
    </row>
    <row r="8" spans="1:9" s="248" customFormat="1" ht="16.5" thickBot="1" x14ac:dyDescent="0.3">
      <c r="B8" s="401" t="s">
        <v>512</v>
      </c>
      <c r="C8" s="351" t="s">
        <v>513</v>
      </c>
      <c r="D8" s="351"/>
      <c r="E8" s="351"/>
      <c r="F8" s="352">
        <f>F66+0.49</f>
        <v>403964.99</v>
      </c>
      <c r="G8" s="402">
        <f>G66</f>
        <v>65000</v>
      </c>
      <c r="H8" s="354">
        <v>0</v>
      </c>
    </row>
    <row r="9" spans="1:9" s="248" customFormat="1" ht="16.5" thickBot="1" x14ac:dyDescent="0.3">
      <c r="B9" s="1726" t="s">
        <v>337</v>
      </c>
      <c r="C9" s="1727"/>
      <c r="D9" s="1727"/>
      <c r="E9" s="1728"/>
      <c r="F9" s="277">
        <f>SUM(F7:F8)</f>
        <v>80019981.789999992</v>
      </c>
      <c r="G9" s="277">
        <f>SUM(G7:G8)</f>
        <v>71819966.799999997</v>
      </c>
      <c r="H9" s="403">
        <f>SUM(H7:H8)</f>
        <v>543000</v>
      </c>
      <c r="I9" s="362"/>
    </row>
    <row r="10" spans="1:9" s="248" customFormat="1" ht="15.75" x14ac:dyDescent="0.25">
      <c r="A10" s="245"/>
      <c r="B10" s="279"/>
      <c r="C10" s="279"/>
      <c r="D10" s="279"/>
      <c r="E10" s="279"/>
      <c r="F10" s="280"/>
      <c r="G10" s="280"/>
      <c r="H10" s="280"/>
    </row>
    <row r="11" spans="1:9" s="248" customFormat="1" ht="15.75" x14ac:dyDescent="0.25">
      <c r="A11" s="245"/>
      <c r="B11" s="279"/>
      <c r="C11" s="279"/>
      <c r="D11" s="279"/>
      <c r="E11" s="279"/>
      <c r="F11" s="280"/>
      <c r="G11" s="280"/>
      <c r="H11" s="280"/>
    </row>
    <row r="12" spans="1:9" s="248" customFormat="1" ht="16.5" thickBot="1" x14ac:dyDescent="0.3">
      <c r="A12" s="245"/>
      <c r="B12" s="282"/>
      <c r="C12" s="279" t="s">
        <v>338</v>
      </c>
      <c r="D12" s="282"/>
      <c r="E12" s="282"/>
      <c r="F12" s="280"/>
      <c r="G12" s="280"/>
      <c r="H12" s="280"/>
    </row>
    <row r="13" spans="1:9" s="248" customFormat="1" ht="60" customHeight="1" x14ac:dyDescent="0.25">
      <c r="A13" s="245"/>
      <c r="B13" s="1749" t="s">
        <v>514</v>
      </c>
      <c r="C13" s="1750"/>
      <c r="D13" s="1750"/>
      <c r="E13" s="1750"/>
      <c r="F13" s="1750"/>
      <c r="G13" s="1750"/>
      <c r="H13" s="1751"/>
    </row>
    <row r="14" spans="1:9" s="248" customFormat="1" ht="15" customHeight="1" x14ac:dyDescent="0.25">
      <c r="A14" s="245"/>
      <c r="B14" s="1732" t="s">
        <v>515</v>
      </c>
      <c r="C14" s="1733"/>
      <c r="D14" s="1733"/>
      <c r="E14" s="1733"/>
      <c r="F14" s="1733"/>
      <c r="G14" s="1733"/>
      <c r="H14" s="1744"/>
    </row>
    <row r="15" spans="1:9" s="248" customFormat="1" ht="30" customHeight="1" x14ac:dyDescent="0.25">
      <c r="A15" s="245"/>
      <c r="B15" s="1732" t="s">
        <v>516</v>
      </c>
      <c r="C15" s="1733"/>
      <c r="D15" s="1733"/>
      <c r="E15" s="1733"/>
      <c r="F15" s="1733"/>
      <c r="G15" s="1733"/>
      <c r="H15" s="1744"/>
    </row>
    <row r="16" spans="1:9" s="248" customFormat="1" ht="30" customHeight="1" x14ac:dyDescent="0.25">
      <c r="A16" s="245"/>
      <c r="B16" s="1732" t="s">
        <v>517</v>
      </c>
      <c r="C16" s="1733"/>
      <c r="D16" s="1733"/>
      <c r="E16" s="1733"/>
      <c r="F16" s="1733"/>
      <c r="G16" s="1733"/>
      <c r="H16" s="1744"/>
    </row>
    <row r="17" spans="1:9" s="248" customFormat="1" ht="30" customHeight="1" x14ac:dyDescent="0.25">
      <c r="A17" s="245"/>
      <c r="B17" s="1732" t="s">
        <v>518</v>
      </c>
      <c r="C17" s="1733"/>
      <c r="D17" s="1733"/>
      <c r="E17" s="1733"/>
      <c r="F17" s="1733"/>
      <c r="G17" s="1733"/>
      <c r="H17" s="1744"/>
    </row>
    <row r="18" spans="1:9" s="248" customFormat="1" ht="30" customHeight="1" x14ac:dyDescent="0.25">
      <c r="A18" s="245"/>
      <c r="B18" s="1732" t="s">
        <v>519</v>
      </c>
      <c r="C18" s="1733"/>
      <c r="D18" s="1733"/>
      <c r="E18" s="1733"/>
      <c r="F18" s="1733"/>
      <c r="G18" s="1733"/>
      <c r="H18" s="1744"/>
    </row>
    <row r="19" spans="1:9" s="248" customFormat="1" ht="30" customHeight="1" x14ac:dyDescent="0.25">
      <c r="A19" s="245"/>
      <c r="B19" s="1732" t="s">
        <v>520</v>
      </c>
      <c r="C19" s="1733"/>
      <c r="D19" s="1733"/>
      <c r="E19" s="1733"/>
      <c r="F19" s="1733"/>
      <c r="G19" s="1733"/>
      <c r="H19" s="1744"/>
    </row>
    <row r="20" spans="1:9" s="248" customFormat="1" ht="30" customHeight="1" x14ac:dyDescent="0.25">
      <c r="A20" s="245"/>
      <c r="B20" s="1732" t="s">
        <v>521</v>
      </c>
      <c r="C20" s="1733"/>
      <c r="D20" s="1733"/>
      <c r="E20" s="1733"/>
      <c r="F20" s="1733"/>
      <c r="G20" s="1733"/>
      <c r="H20" s="1744"/>
    </row>
    <row r="21" spans="1:9" s="248" customFormat="1" ht="30" customHeight="1" x14ac:dyDescent="0.25">
      <c r="A21" s="245"/>
      <c r="B21" s="1732" t="s">
        <v>359</v>
      </c>
      <c r="C21" s="1733"/>
      <c r="D21" s="1733"/>
      <c r="E21" s="1733"/>
      <c r="F21" s="1733"/>
      <c r="G21" s="1733"/>
      <c r="H21" s="1744"/>
      <c r="I21" s="404"/>
    </row>
    <row r="22" spans="1:9" s="248" customFormat="1" ht="15" customHeight="1" x14ac:dyDescent="0.25">
      <c r="A22" s="245"/>
      <c r="B22" s="1732" t="s">
        <v>360</v>
      </c>
      <c r="C22" s="1733"/>
      <c r="D22" s="1733"/>
      <c r="E22" s="1733"/>
      <c r="F22" s="1733"/>
      <c r="G22" s="1733"/>
      <c r="H22" s="1744"/>
      <c r="I22" s="404"/>
    </row>
    <row r="23" spans="1:9" s="248" customFormat="1" ht="30" customHeight="1" thickBot="1" x14ac:dyDescent="0.3">
      <c r="A23" s="245"/>
      <c r="B23" s="1745" t="s">
        <v>451</v>
      </c>
      <c r="C23" s="1746"/>
      <c r="D23" s="1746"/>
      <c r="E23" s="1746"/>
      <c r="F23" s="1746"/>
      <c r="G23" s="1746"/>
      <c r="H23" s="1747"/>
      <c r="I23" s="404"/>
    </row>
    <row r="24" spans="1:9" s="248" customFormat="1" ht="15.75" x14ac:dyDescent="0.25">
      <c r="A24" s="245"/>
      <c r="B24" s="282"/>
      <c r="C24" s="279"/>
      <c r="D24" s="282"/>
      <c r="E24" s="282"/>
      <c r="F24" s="280"/>
      <c r="G24" s="280"/>
      <c r="H24" s="280"/>
      <c r="I24" s="404"/>
    </row>
    <row r="25" spans="1:9" s="248" customFormat="1" ht="15.75" x14ac:dyDescent="0.25">
      <c r="A25" s="245"/>
      <c r="B25" s="282"/>
      <c r="C25" s="279"/>
      <c r="D25" s="282"/>
      <c r="E25" s="282"/>
      <c r="F25" s="280"/>
      <c r="G25" s="280"/>
      <c r="H25" s="280"/>
      <c r="I25" s="404"/>
    </row>
    <row r="26" spans="1:9" s="248" customFormat="1" ht="15.75" x14ac:dyDescent="0.25">
      <c r="A26" s="245"/>
      <c r="B26" s="282"/>
      <c r="C26" s="279"/>
      <c r="D26" s="282"/>
      <c r="E26" s="282"/>
      <c r="F26" s="280"/>
      <c r="G26" s="280"/>
      <c r="H26" s="280"/>
      <c r="I26" s="404"/>
    </row>
    <row r="27" spans="1:9" s="248" customFormat="1" ht="18" x14ac:dyDescent="0.25">
      <c r="A27" s="245"/>
      <c r="B27" s="1704" t="s">
        <v>509</v>
      </c>
      <c r="C27" s="1704"/>
      <c r="D27" s="1704"/>
      <c r="E27" s="1704"/>
      <c r="F27" s="1704"/>
      <c r="G27" s="1704"/>
      <c r="H27" s="1704"/>
      <c r="I27" s="404"/>
    </row>
    <row r="28" spans="1:9" s="248" customFormat="1" ht="18" x14ac:dyDescent="0.25">
      <c r="A28" s="245"/>
      <c r="B28" s="400"/>
      <c r="C28" s="400"/>
      <c r="D28" s="400"/>
      <c r="E28" s="400"/>
      <c r="F28" s="400"/>
      <c r="G28" s="400"/>
      <c r="H28" s="400"/>
      <c r="I28" s="404"/>
    </row>
    <row r="29" spans="1:9" s="248" customFormat="1" ht="18" x14ac:dyDescent="0.25">
      <c r="A29" s="245"/>
      <c r="B29" s="400"/>
      <c r="C29" s="400"/>
      <c r="D29" s="400"/>
      <c r="E29" s="400"/>
      <c r="F29" s="400"/>
      <c r="G29" s="400"/>
      <c r="H29" s="400"/>
      <c r="I29" s="404"/>
    </row>
    <row r="30" spans="1:9" s="248" customFormat="1" ht="15.75" x14ac:dyDescent="0.25">
      <c r="A30" s="245"/>
      <c r="B30" s="282"/>
      <c r="C30" s="279"/>
      <c r="D30" s="282"/>
      <c r="E30" s="282"/>
      <c r="F30" s="280"/>
      <c r="G30" s="280"/>
      <c r="H30" s="280"/>
      <c r="I30" s="404"/>
    </row>
    <row r="31" spans="1:9" s="248" customFormat="1" ht="15.75" x14ac:dyDescent="0.25">
      <c r="A31" s="245"/>
      <c r="B31" s="245"/>
      <c r="C31" s="245"/>
      <c r="D31" s="245"/>
      <c r="E31" s="245"/>
      <c r="F31" s="283"/>
      <c r="G31" s="245"/>
      <c r="H31" s="245"/>
      <c r="I31" s="404"/>
    </row>
    <row r="32" spans="1:9" s="248" customFormat="1" ht="15.75" x14ac:dyDescent="0.25">
      <c r="A32" s="245" t="s">
        <v>362</v>
      </c>
      <c r="B32" s="296"/>
      <c r="C32" s="296"/>
      <c r="D32" s="405" t="s">
        <v>510</v>
      </c>
      <c r="E32" s="245" t="s">
        <v>511</v>
      </c>
      <c r="F32" s="245"/>
      <c r="G32" s="245"/>
      <c r="H32" s="245"/>
      <c r="I32" s="404"/>
    </row>
    <row r="33" spans="1:8" s="248" customFormat="1" ht="16.5" thickBot="1" x14ac:dyDescent="0.3">
      <c r="A33" s="245"/>
      <c r="B33" s="296"/>
      <c r="C33" s="296"/>
      <c r="D33" s="296"/>
      <c r="E33" s="245"/>
      <c r="F33" s="283"/>
      <c r="G33" s="245"/>
      <c r="H33" s="245"/>
    </row>
    <row r="34" spans="1:8" ht="15.75" thickBot="1" x14ac:dyDescent="0.3">
      <c r="A34" s="284"/>
      <c r="B34" s="1683" t="s">
        <v>363</v>
      </c>
      <c r="C34" s="1684"/>
      <c r="D34" s="1748"/>
      <c r="E34" s="1685"/>
      <c r="F34" s="1689" t="s">
        <v>315</v>
      </c>
      <c r="G34" s="1691" t="s">
        <v>316</v>
      </c>
      <c r="H34" s="1692"/>
    </row>
    <row r="35" spans="1:8" s="298" customFormat="1" ht="14.25" thickTop="1" thickBot="1" x14ac:dyDescent="0.25">
      <c r="A35" s="285"/>
      <c r="B35" s="1686"/>
      <c r="C35" s="1687"/>
      <c r="D35" s="1687"/>
      <c r="E35" s="1688"/>
      <c r="F35" s="1690"/>
      <c r="G35" s="249" t="s">
        <v>317</v>
      </c>
      <c r="H35" s="286" t="s">
        <v>318</v>
      </c>
    </row>
    <row r="36" spans="1:8" x14ac:dyDescent="0.25">
      <c r="A36" s="284"/>
      <c r="B36" s="339" t="s">
        <v>522</v>
      </c>
      <c r="C36" s="316"/>
      <c r="D36" s="316"/>
      <c r="E36" s="316"/>
      <c r="F36" s="406">
        <v>60000</v>
      </c>
      <c r="G36" s="290"/>
      <c r="H36" s="291"/>
    </row>
    <row r="37" spans="1:8" x14ac:dyDescent="0.25">
      <c r="A37" s="284"/>
      <c r="B37" s="287" t="s">
        <v>523</v>
      </c>
      <c r="C37" s="288"/>
      <c r="D37" s="288"/>
      <c r="E37" s="288"/>
      <c r="F37" s="407">
        <v>3251500</v>
      </c>
      <c r="G37" s="301"/>
      <c r="H37" s="302"/>
    </row>
    <row r="38" spans="1:8" x14ac:dyDescent="0.25">
      <c r="A38" s="284"/>
      <c r="B38" s="299" t="s">
        <v>524</v>
      </c>
      <c r="C38" s="288"/>
      <c r="D38" s="288"/>
      <c r="E38" s="288"/>
      <c r="F38" s="407">
        <v>250000</v>
      </c>
      <c r="G38" s="301">
        <v>100000</v>
      </c>
      <c r="H38" s="302"/>
    </row>
    <row r="39" spans="1:8" x14ac:dyDescent="0.25">
      <c r="A39" s="284"/>
      <c r="B39" s="299" t="s">
        <v>525</v>
      </c>
      <c r="C39" s="288"/>
      <c r="D39" s="288"/>
      <c r="E39" s="288"/>
      <c r="F39" s="407">
        <v>45000</v>
      </c>
      <c r="G39" s="301"/>
      <c r="H39" s="302"/>
    </row>
    <row r="40" spans="1:8" x14ac:dyDescent="0.25">
      <c r="A40" s="284"/>
      <c r="B40" s="299" t="s">
        <v>526</v>
      </c>
      <c r="C40" s="288"/>
      <c r="D40" s="288"/>
      <c r="E40" s="288"/>
      <c r="F40" s="407">
        <v>362500</v>
      </c>
      <c r="G40" s="301"/>
      <c r="H40" s="302"/>
    </row>
    <row r="41" spans="1:8" x14ac:dyDescent="0.25">
      <c r="A41" s="284"/>
      <c r="B41" s="287" t="s">
        <v>527</v>
      </c>
      <c r="C41" s="288"/>
      <c r="D41" s="288"/>
      <c r="E41" s="288"/>
      <c r="F41" s="407">
        <v>61458465</v>
      </c>
      <c r="G41" s="301">
        <v>61409465</v>
      </c>
      <c r="H41" s="302"/>
    </row>
    <row r="42" spans="1:8" x14ac:dyDescent="0.25">
      <c r="A42" s="284"/>
      <c r="B42" s="287" t="s">
        <v>54</v>
      </c>
      <c r="C42" s="288"/>
      <c r="D42" s="288"/>
      <c r="E42" s="288"/>
      <c r="F42" s="407">
        <v>2986750</v>
      </c>
      <c r="G42" s="301">
        <v>9200</v>
      </c>
      <c r="H42" s="302"/>
    </row>
    <row r="43" spans="1:8" x14ac:dyDescent="0.25">
      <c r="A43" s="284"/>
      <c r="B43" s="287" t="s">
        <v>61</v>
      </c>
      <c r="C43" s="288"/>
      <c r="D43" s="288"/>
      <c r="E43" s="288"/>
      <c r="F43" s="407">
        <v>12000</v>
      </c>
      <c r="G43" s="301"/>
      <c r="H43" s="302"/>
    </row>
    <row r="44" spans="1:8" x14ac:dyDescent="0.25">
      <c r="A44" s="284"/>
      <c r="B44" s="287" t="s">
        <v>59</v>
      </c>
      <c r="C44" s="288"/>
      <c r="D44" s="288"/>
      <c r="E44" s="288"/>
      <c r="F44" s="407">
        <v>5950057.7999999998</v>
      </c>
      <c r="G44" s="408">
        <v>5852057.7999999998</v>
      </c>
      <c r="H44" s="302">
        <v>33000</v>
      </c>
    </row>
    <row r="45" spans="1:8" x14ac:dyDescent="0.25">
      <c r="A45" s="284"/>
      <c r="B45" s="299" t="s">
        <v>528</v>
      </c>
      <c r="C45" s="288"/>
      <c r="D45" s="288"/>
      <c r="E45" s="288"/>
      <c r="F45" s="407">
        <v>17500</v>
      </c>
      <c r="G45" s="150"/>
      <c r="H45" s="302"/>
    </row>
    <row r="46" spans="1:8" x14ac:dyDescent="0.25">
      <c r="A46" s="284"/>
      <c r="B46" s="299" t="s">
        <v>529</v>
      </c>
      <c r="C46" s="288"/>
      <c r="D46" s="288"/>
      <c r="E46" s="288"/>
      <c r="F46" s="407">
        <v>225000</v>
      </c>
      <c r="G46" s="301">
        <v>225000</v>
      </c>
      <c r="H46" s="302"/>
    </row>
    <row r="47" spans="1:8" x14ac:dyDescent="0.25">
      <c r="A47" s="284"/>
      <c r="B47" s="299" t="s">
        <v>530</v>
      </c>
      <c r="C47" s="288"/>
      <c r="D47" s="288"/>
      <c r="E47" s="288"/>
      <c r="F47" s="407">
        <v>228604</v>
      </c>
      <c r="G47" s="301">
        <v>51604</v>
      </c>
      <c r="H47" s="302">
        <v>150000</v>
      </c>
    </row>
    <row r="48" spans="1:8" x14ac:dyDescent="0.25">
      <c r="A48" s="284"/>
      <c r="B48" s="299" t="s">
        <v>531</v>
      </c>
      <c r="C48" s="288"/>
      <c r="D48" s="288"/>
      <c r="E48" s="288"/>
      <c r="F48" s="409">
        <v>4025000</v>
      </c>
      <c r="G48" s="301">
        <v>4025000</v>
      </c>
      <c r="H48" s="302"/>
    </row>
    <row r="49" spans="1:8" x14ac:dyDescent="0.25">
      <c r="A49" s="284"/>
      <c r="B49" s="299" t="s">
        <v>90</v>
      </c>
      <c r="C49" s="288"/>
      <c r="D49" s="288"/>
      <c r="E49" s="288"/>
      <c r="F49" s="407">
        <v>72640</v>
      </c>
      <c r="G49" s="301">
        <v>72640</v>
      </c>
      <c r="H49" s="302"/>
    </row>
    <row r="50" spans="1:8" x14ac:dyDescent="0.25">
      <c r="A50" s="284"/>
      <c r="B50" s="287" t="s">
        <v>58</v>
      </c>
      <c r="C50" s="288"/>
      <c r="D50" s="288"/>
      <c r="E50" s="288"/>
      <c r="F50" s="407">
        <v>611000</v>
      </c>
      <c r="G50" s="301"/>
      <c r="H50" s="302">
        <v>360000</v>
      </c>
    </row>
    <row r="51" spans="1:8" x14ac:dyDescent="0.25">
      <c r="A51" s="284"/>
      <c r="B51" s="287" t="s">
        <v>532</v>
      </c>
      <c r="C51" s="288"/>
      <c r="D51" s="288"/>
      <c r="E51" s="288"/>
      <c r="F51" s="407">
        <v>50000</v>
      </c>
      <c r="G51" s="301"/>
      <c r="H51" s="302"/>
    </row>
    <row r="52" spans="1:8" ht="15.75" thickBot="1" x14ac:dyDescent="0.3">
      <c r="A52" s="284"/>
      <c r="B52" s="299" t="s">
        <v>533</v>
      </c>
      <c r="C52" s="288"/>
      <c r="D52" s="288"/>
      <c r="E52" s="288"/>
      <c r="F52" s="407">
        <v>10000</v>
      </c>
      <c r="G52" s="410">
        <v>10000</v>
      </c>
      <c r="H52" s="302"/>
    </row>
    <row r="53" spans="1:8" ht="15.75" thickBot="1" x14ac:dyDescent="0.3">
      <c r="A53" s="284"/>
      <c r="B53" s="303" t="s">
        <v>365</v>
      </c>
      <c r="C53" s="304"/>
      <c r="D53" s="304"/>
      <c r="E53" s="304"/>
      <c r="F53" s="390">
        <v>79616016.799999997</v>
      </c>
      <c r="G53" s="390">
        <v>71754966.799999997</v>
      </c>
      <c r="H53" s="342">
        <v>543000</v>
      </c>
    </row>
    <row r="54" spans="1:8" x14ac:dyDescent="0.25">
      <c r="A54" s="284"/>
      <c r="B54" s="284"/>
      <c r="C54" s="284"/>
      <c r="D54" s="284"/>
      <c r="E54" s="284"/>
      <c r="F54" s="284"/>
      <c r="G54" s="284"/>
      <c r="H54" s="284"/>
    </row>
    <row r="55" spans="1:8" x14ac:dyDescent="0.25">
      <c r="A55" s="284"/>
      <c r="B55" s="284"/>
      <c r="C55" s="284"/>
      <c r="D55" s="284"/>
      <c r="E55" s="284"/>
      <c r="F55" s="284"/>
      <c r="G55" s="284"/>
      <c r="H55" s="284"/>
    </row>
    <row r="56" spans="1:8" x14ac:dyDescent="0.25">
      <c r="A56" s="284"/>
      <c r="B56" s="284"/>
      <c r="C56" s="284"/>
      <c r="D56" s="284"/>
      <c r="E56" s="284"/>
      <c r="F56" s="284"/>
      <c r="G56" s="284"/>
      <c r="H56" s="284"/>
    </row>
    <row r="57" spans="1:8" ht="15.75" x14ac:dyDescent="0.25">
      <c r="A57" s="245" t="s">
        <v>362</v>
      </c>
      <c r="B57" s="245"/>
      <c r="C57" s="245"/>
      <c r="D57" s="283" t="s">
        <v>512</v>
      </c>
      <c r="E57" s="245" t="s">
        <v>513</v>
      </c>
      <c r="F57" s="284"/>
      <c r="G57" s="245"/>
      <c r="H57" s="245"/>
    </row>
    <row r="58" spans="1:8" ht="16.5" thickBot="1" x14ac:dyDescent="0.3">
      <c r="A58" s="245"/>
      <c r="B58" s="245"/>
      <c r="C58" s="245"/>
      <c r="D58" s="245"/>
      <c r="E58" s="245"/>
      <c r="F58" s="283"/>
      <c r="G58" s="245"/>
      <c r="H58" s="245"/>
    </row>
    <row r="59" spans="1:8" x14ac:dyDescent="0.25">
      <c r="A59" s="284"/>
      <c r="B59" s="1683" t="s">
        <v>363</v>
      </c>
      <c r="C59" s="1684"/>
      <c r="D59" s="1684"/>
      <c r="E59" s="1685"/>
      <c r="F59" s="1689" t="s">
        <v>315</v>
      </c>
      <c r="G59" s="1691" t="s">
        <v>316</v>
      </c>
      <c r="H59" s="1692"/>
    </row>
    <row r="60" spans="1:8" ht="15.75" thickBot="1" x14ac:dyDescent="0.3">
      <c r="A60" s="285"/>
      <c r="B60" s="1686"/>
      <c r="C60" s="1687"/>
      <c r="D60" s="1687"/>
      <c r="E60" s="1688"/>
      <c r="F60" s="1690"/>
      <c r="G60" s="249" t="s">
        <v>317</v>
      </c>
      <c r="H60" s="286" t="s">
        <v>318</v>
      </c>
    </row>
    <row r="61" spans="1:8" x14ac:dyDescent="0.25">
      <c r="A61" s="284"/>
      <c r="B61" s="287"/>
      <c r="C61" s="288"/>
      <c r="D61" s="288"/>
      <c r="E61" s="288"/>
      <c r="F61" s="377"/>
      <c r="G61" s="290"/>
      <c r="H61" s="291"/>
    </row>
    <row r="62" spans="1:8" x14ac:dyDescent="0.25">
      <c r="A62" s="284"/>
      <c r="B62" s="287" t="s">
        <v>534</v>
      </c>
      <c r="C62" s="288"/>
      <c r="D62" s="288"/>
      <c r="E62" s="288"/>
      <c r="F62" s="300">
        <v>174328.5</v>
      </c>
      <c r="G62" s="301"/>
      <c r="H62" s="302"/>
    </row>
    <row r="63" spans="1:8" x14ac:dyDescent="0.25">
      <c r="A63" s="284"/>
      <c r="B63" s="287" t="s">
        <v>535</v>
      </c>
      <c r="C63" s="288"/>
      <c r="D63" s="288"/>
      <c r="E63" s="288"/>
      <c r="F63" s="300">
        <v>67363</v>
      </c>
      <c r="G63" s="301"/>
      <c r="H63" s="302"/>
    </row>
    <row r="64" spans="1:8" ht="15.75" thickBot="1" x14ac:dyDescent="0.3">
      <c r="A64" s="284"/>
      <c r="B64" s="287" t="s">
        <v>536</v>
      </c>
      <c r="C64" s="288"/>
      <c r="D64" s="288"/>
      <c r="E64" s="288"/>
      <c r="F64" s="300">
        <v>162273</v>
      </c>
      <c r="G64" s="301">
        <v>65000</v>
      </c>
      <c r="H64" s="302"/>
    </row>
    <row r="65" spans="1:8" ht="15.75" hidden="1" thickBot="1" x14ac:dyDescent="0.3">
      <c r="A65" s="284"/>
      <c r="B65" s="287" t="s">
        <v>537</v>
      </c>
      <c r="C65" s="288"/>
      <c r="D65" s="288"/>
      <c r="E65" s="288"/>
      <c r="F65" s="341"/>
      <c r="G65" s="301"/>
      <c r="H65" s="302"/>
    </row>
    <row r="66" spans="1:8" ht="15.75" thickBot="1" x14ac:dyDescent="0.3">
      <c r="A66" s="284"/>
      <c r="B66" s="303" t="s">
        <v>365</v>
      </c>
      <c r="C66" s="304"/>
      <c r="D66" s="304"/>
      <c r="E66" s="304"/>
      <c r="F66" s="305">
        <v>403964.5</v>
      </c>
      <c r="G66" s="305">
        <v>65000</v>
      </c>
      <c r="H66" s="306">
        <v>0</v>
      </c>
    </row>
    <row r="67" spans="1:8" x14ac:dyDescent="0.25">
      <c r="A67" s="284"/>
      <c r="B67" s="284"/>
      <c r="C67" s="284"/>
      <c r="D67" s="284"/>
      <c r="E67" s="284"/>
      <c r="F67" s="284"/>
      <c r="G67" s="284"/>
      <c r="H67" s="284"/>
    </row>
    <row r="68" spans="1:8" x14ac:dyDescent="0.25">
      <c r="A68" s="284"/>
      <c r="B68" s="284"/>
      <c r="C68" s="284"/>
      <c r="D68" s="284"/>
      <c r="E68" s="284"/>
      <c r="F68" s="284"/>
      <c r="G68" s="284"/>
      <c r="H68" s="284"/>
    </row>
    <row r="69" spans="1:8" x14ac:dyDescent="0.25">
      <c r="A69" s="284"/>
      <c r="B69" s="284"/>
      <c r="C69" s="284"/>
      <c r="D69" s="284"/>
      <c r="E69" s="284"/>
      <c r="F69" s="284"/>
      <c r="G69" s="284"/>
      <c r="H69" s="284"/>
    </row>
  </sheetData>
  <mergeCells count="23">
    <mergeCell ref="B19:H19"/>
    <mergeCell ref="B1:H1"/>
    <mergeCell ref="B5:E6"/>
    <mergeCell ref="F5:F6"/>
    <mergeCell ref="G5:H5"/>
    <mergeCell ref="B9:E9"/>
    <mergeCell ref="B13:H13"/>
    <mergeCell ref="B14:H14"/>
    <mergeCell ref="B15:H15"/>
    <mergeCell ref="B16:H16"/>
    <mergeCell ref="B17:H17"/>
    <mergeCell ref="B18:H18"/>
    <mergeCell ref="B59:E60"/>
    <mergeCell ref="F59:F60"/>
    <mergeCell ref="G59:H59"/>
    <mergeCell ref="B20:H20"/>
    <mergeCell ref="B21:H21"/>
    <mergeCell ref="B22:H22"/>
    <mergeCell ref="B23:H23"/>
    <mergeCell ref="B27:H27"/>
    <mergeCell ref="B34:E35"/>
    <mergeCell ref="F34:F35"/>
    <mergeCell ref="G34:H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94" workbookViewId="0">
      <selection activeCell="F10" sqref="F10"/>
    </sheetView>
  </sheetViews>
  <sheetFormatPr baseColWidth="10" defaultRowHeight="15" x14ac:dyDescent="0.25"/>
  <cols>
    <col min="2" max="2" width="68.140625" bestFit="1" customWidth="1"/>
  </cols>
  <sheetData>
    <row r="1" spans="1:5" ht="16.5" thickBot="1" x14ac:dyDescent="0.3">
      <c r="A1" s="1752" t="s">
        <v>45</v>
      </c>
      <c r="B1" s="1753"/>
      <c r="C1" s="1753"/>
      <c r="D1" s="1754"/>
      <c r="E1" s="53"/>
    </row>
    <row r="2" spans="1:5" ht="15.75" thickBot="1" x14ac:dyDescent="0.3">
      <c r="A2" s="54" t="s">
        <v>46</v>
      </c>
      <c r="B2" s="55" t="s">
        <v>47</v>
      </c>
      <c r="C2" s="56">
        <v>2020</v>
      </c>
      <c r="D2" s="57">
        <v>2019</v>
      </c>
      <c r="E2" s="53"/>
    </row>
    <row r="3" spans="1:5" ht="15.75" thickBot="1" x14ac:dyDescent="0.3">
      <c r="A3" s="58">
        <v>3021390000</v>
      </c>
      <c r="B3" s="59" t="s">
        <v>48</v>
      </c>
      <c r="C3" s="60">
        <v>20000</v>
      </c>
      <c r="D3" s="61">
        <v>20000</v>
      </c>
      <c r="E3" s="62">
        <v>0</v>
      </c>
    </row>
    <row r="4" spans="1:5" x14ac:dyDescent="0.25">
      <c r="A4" s="63">
        <v>3020240000</v>
      </c>
      <c r="B4" s="64" t="s">
        <v>49</v>
      </c>
      <c r="C4" s="65">
        <v>1684500</v>
      </c>
      <c r="D4" s="66">
        <v>1684500</v>
      </c>
      <c r="E4" s="62">
        <v>0</v>
      </c>
    </row>
    <row r="5" spans="1:5" x14ac:dyDescent="0.25">
      <c r="A5" s="67" t="s">
        <v>50</v>
      </c>
      <c r="B5" s="68" t="s">
        <v>51</v>
      </c>
      <c r="C5" s="69">
        <v>244000</v>
      </c>
      <c r="D5" s="70">
        <v>244000</v>
      </c>
      <c r="E5" s="62">
        <v>0</v>
      </c>
    </row>
    <row r="6" spans="1:5" ht="15.75" thickBot="1" x14ac:dyDescent="0.3">
      <c r="A6" s="71">
        <v>3020500000</v>
      </c>
      <c r="B6" s="72" t="s">
        <v>52</v>
      </c>
      <c r="C6" s="73">
        <v>110000</v>
      </c>
      <c r="D6" s="74">
        <v>110000</v>
      </c>
      <c r="E6" s="62">
        <v>0</v>
      </c>
    </row>
    <row r="7" spans="1:5" ht="15.75" thickBot="1" x14ac:dyDescent="0.3">
      <c r="A7" s="75"/>
      <c r="B7" s="76"/>
      <c r="C7" s="77"/>
      <c r="D7" s="78"/>
      <c r="E7" s="62"/>
    </row>
    <row r="8" spans="1:5" ht="15.75" thickBot="1" x14ac:dyDescent="0.3">
      <c r="A8" s="58">
        <v>3020060000</v>
      </c>
      <c r="B8" s="79" t="s">
        <v>53</v>
      </c>
      <c r="C8" s="80">
        <v>60000</v>
      </c>
      <c r="D8" s="81">
        <v>74000</v>
      </c>
      <c r="E8" s="62">
        <v>-0.18918918918918914</v>
      </c>
    </row>
    <row r="9" spans="1:5" x14ac:dyDescent="0.25">
      <c r="A9" s="63">
        <v>3020170000</v>
      </c>
      <c r="B9" s="64" t="s">
        <v>54</v>
      </c>
      <c r="C9" s="65">
        <v>2977550</v>
      </c>
      <c r="D9" s="66">
        <v>3096086</v>
      </c>
      <c r="E9" s="62">
        <v>-3.828575821214264E-2</v>
      </c>
    </row>
    <row r="10" spans="1:5" x14ac:dyDescent="0.25">
      <c r="A10" s="67">
        <v>3021300000</v>
      </c>
      <c r="B10" s="68" t="s">
        <v>55</v>
      </c>
      <c r="C10" s="69">
        <v>6000</v>
      </c>
      <c r="D10" s="70">
        <v>6000</v>
      </c>
      <c r="E10" s="62">
        <v>0</v>
      </c>
    </row>
    <row r="11" spans="1:5" x14ac:dyDescent="0.25">
      <c r="A11" s="67" t="s">
        <v>56</v>
      </c>
      <c r="B11" s="68" t="s">
        <v>57</v>
      </c>
      <c r="C11" s="69">
        <v>0</v>
      </c>
      <c r="D11" s="70">
        <v>40000</v>
      </c>
      <c r="E11" s="62">
        <v>-1</v>
      </c>
    </row>
    <row r="12" spans="1:5" x14ac:dyDescent="0.25">
      <c r="A12" s="67">
        <v>3020020000</v>
      </c>
      <c r="B12" s="68" t="s">
        <v>58</v>
      </c>
      <c r="C12" s="69">
        <v>251000</v>
      </c>
      <c r="D12" s="70">
        <v>211000</v>
      </c>
      <c r="E12" s="62">
        <v>0.18957345971563977</v>
      </c>
    </row>
    <row r="13" spans="1:5" x14ac:dyDescent="0.25">
      <c r="A13" s="67">
        <v>3020190000</v>
      </c>
      <c r="B13" s="68" t="s">
        <v>59</v>
      </c>
      <c r="C13" s="69">
        <v>65000</v>
      </c>
      <c r="D13" s="70">
        <v>50000</v>
      </c>
      <c r="E13" s="62">
        <v>0.30000000000000004</v>
      </c>
    </row>
    <row r="14" spans="1:5" x14ac:dyDescent="0.25">
      <c r="A14" s="67">
        <v>3021430000</v>
      </c>
      <c r="B14" s="68" t="s">
        <v>60</v>
      </c>
      <c r="C14" s="69">
        <v>17500</v>
      </c>
      <c r="D14" s="70">
        <v>35000</v>
      </c>
      <c r="E14" s="62">
        <v>-0.5</v>
      </c>
    </row>
    <row r="15" spans="1:5" x14ac:dyDescent="0.25">
      <c r="A15" s="67">
        <v>3022260000</v>
      </c>
      <c r="B15" s="68" t="s">
        <v>61</v>
      </c>
      <c r="C15" s="69">
        <v>12000</v>
      </c>
      <c r="D15" s="70">
        <v>12000</v>
      </c>
      <c r="E15" s="62">
        <v>0</v>
      </c>
    </row>
    <row r="16" spans="1:5" x14ac:dyDescent="0.25">
      <c r="A16" s="67">
        <v>3021160000</v>
      </c>
      <c r="B16" s="68" t="s">
        <v>62</v>
      </c>
      <c r="C16" s="69">
        <v>27000</v>
      </c>
      <c r="D16" s="70">
        <v>180000</v>
      </c>
      <c r="E16" s="62">
        <v>-0.85</v>
      </c>
    </row>
    <row r="17" spans="1:5" x14ac:dyDescent="0.25">
      <c r="A17" s="67">
        <v>3021270000</v>
      </c>
      <c r="B17" s="68" t="s">
        <v>63</v>
      </c>
      <c r="C17" s="69">
        <v>8915</v>
      </c>
      <c r="D17" s="70">
        <v>8915</v>
      </c>
      <c r="E17" s="62">
        <v>0</v>
      </c>
    </row>
    <row r="18" spans="1:5" x14ac:dyDescent="0.25">
      <c r="A18" s="67">
        <v>3020560000</v>
      </c>
      <c r="B18" s="68" t="s">
        <v>16</v>
      </c>
      <c r="C18" s="69">
        <v>8915</v>
      </c>
      <c r="D18" s="70">
        <v>8915</v>
      </c>
      <c r="E18" s="62">
        <v>0</v>
      </c>
    </row>
    <row r="19" spans="1:5" x14ac:dyDescent="0.25">
      <c r="A19" s="67">
        <v>3022540000</v>
      </c>
      <c r="B19" s="68" t="s">
        <v>64</v>
      </c>
      <c r="C19" s="69">
        <v>67363</v>
      </c>
      <c r="D19" s="70">
        <v>67363</v>
      </c>
      <c r="E19" s="62">
        <v>0</v>
      </c>
    </row>
    <row r="20" spans="1:5" x14ac:dyDescent="0.25">
      <c r="A20" s="67">
        <v>3023170000</v>
      </c>
      <c r="B20" s="68" t="s">
        <v>65</v>
      </c>
      <c r="C20" s="69">
        <v>20000</v>
      </c>
      <c r="D20" s="70">
        <v>20000</v>
      </c>
      <c r="E20" s="62">
        <v>0</v>
      </c>
    </row>
    <row r="21" spans="1:5" x14ac:dyDescent="0.25">
      <c r="A21" s="67">
        <v>3020780000</v>
      </c>
      <c r="B21" s="68" t="s">
        <v>66</v>
      </c>
      <c r="C21" s="69">
        <v>25923</v>
      </c>
      <c r="D21" s="70">
        <v>25923</v>
      </c>
      <c r="E21" s="62">
        <v>0</v>
      </c>
    </row>
    <row r="22" spans="1:5" x14ac:dyDescent="0.25">
      <c r="A22" s="82" t="s">
        <v>67</v>
      </c>
      <c r="B22" s="68" t="s">
        <v>68</v>
      </c>
      <c r="C22" s="83">
        <v>151590</v>
      </c>
      <c r="D22" s="70">
        <v>151555</v>
      </c>
      <c r="E22" s="62">
        <v>2.3093926297379497E-4</v>
      </c>
    </row>
    <row r="23" spans="1:5" ht="15.75" thickBot="1" x14ac:dyDescent="0.3">
      <c r="A23" s="71" t="s">
        <v>67</v>
      </c>
      <c r="B23" s="84" t="s">
        <v>69</v>
      </c>
      <c r="C23" s="85">
        <v>22738.5</v>
      </c>
      <c r="D23" s="86">
        <v>37888.75</v>
      </c>
      <c r="E23" s="62">
        <v>-0.39986143644221572</v>
      </c>
    </row>
    <row r="24" spans="1:5" ht="15.75" thickBot="1" x14ac:dyDescent="0.3">
      <c r="A24" s="87"/>
      <c r="B24" s="88"/>
      <c r="C24" s="30"/>
      <c r="D24" s="89"/>
      <c r="E24" s="62"/>
    </row>
    <row r="25" spans="1:5" ht="15.75" thickBot="1" x14ac:dyDescent="0.3">
      <c r="A25" s="58">
        <v>3021810000</v>
      </c>
      <c r="B25" s="90" t="s">
        <v>70</v>
      </c>
      <c r="C25" s="80">
        <v>68000</v>
      </c>
      <c r="D25" s="81">
        <v>25000</v>
      </c>
      <c r="E25" s="62">
        <v>1.7200000000000002</v>
      </c>
    </row>
    <row r="26" spans="1:5" x14ac:dyDescent="0.25">
      <c r="A26" s="91">
        <v>3021120000</v>
      </c>
      <c r="B26" s="92" t="s">
        <v>71</v>
      </c>
      <c r="C26" s="93">
        <v>60000</v>
      </c>
      <c r="D26" s="66">
        <v>60000</v>
      </c>
      <c r="E26" s="62">
        <v>0</v>
      </c>
    </row>
    <row r="27" spans="1:5" x14ac:dyDescent="0.25">
      <c r="A27" s="82">
        <v>3021810000</v>
      </c>
      <c r="B27" s="94" t="s">
        <v>72</v>
      </c>
      <c r="C27" s="69">
        <v>90000</v>
      </c>
      <c r="D27" s="95">
        <v>90000</v>
      </c>
      <c r="E27" s="62">
        <v>0</v>
      </c>
    </row>
    <row r="28" spans="1:5" x14ac:dyDescent="0.25">
      <c r="A28" s="82">
        <v>3021810000</v>
      </c>
      <c r="B28" s="94" t="s">
        <v>73</v>
      </c>
      <c r="C28" s="69">
        <v>35000</v>
      </c>
      <c r="D28" s="95">
        <v>30000</v>
      </c>
      <c r="E28" s="62">
        <v>0.16666666666666674</v>
      </c>
    </row>
    <row r="29" spans="1:5" ht="15.75" thickBot="1" x14ac:dyDescent="0.3">
      <c r="A29" s="71">
        <v>3020450000</v>
      </c>
      <c r="B29" s="72" t="s">
        <v>74</v>
      </c>
      <c r="C29" s="73">
        <v>226700</v>
      </c>
      <c r="D29" s="74">
        <v>228500</v>
      </c>
      <c r="E29" s="62">
        <v>-7.8774617067833841E-3</v>
      </c>
    </row>
    <row r="30" spans="1:5" ht="15.75" thickBot="1" x14ac:dyDescent="0.3">
      <c r="A30" s="87"/>
      <c r="B30" s="88"/>
      <c r="C30" s="96"/>
      <c r="D30" s="98"/>
      <c r="E30" s="62"/>
    </row>
    <row r="31" spans="1:5" ht="15.75" thickBot="1" x14ac:dyDescent="0.3">
      <c r="A31" s="58">
        <v>3020200000</v>
      </c>
      <c r="B31" s="90" t="s">
        <v>75</v>
      </c>
      <c r="C31" s="80">
        <v>190000</v>
      </c>
      <c r="D31" s="99">
        <v>190000</v>
      </c>
      <c r="E31" s="62">
        <v>0</v>
      </c>
    </row>
    <row r="32" spans="1:5" x14ac:dyDescent="0.25">
      <c r="A32" s="91">
        <v>3020200000</v>
      </c>
      <c r="B32" s="100" t="s">
        <v>76</v>
      </c>
      <c r="C32" s="93">
        <v>525000</v>
      </c>
      <c r="D32" s="66">
        <v>450000</v>
      </c>
      <c r="E32" s="62">
        <v>0.16666666666666674</v>
      </c>
    </row>
    <row r="33" spans="1:5" x14ac:dyDescent="0.25">
      <c r="A33" s="82">
        <v>3020970000</v>
      </c>
      <c r="B33" s="94" t="s">
        <v>21</v>
      </c>
      <c r="C33" s="69">
        <v>20000</v>
      </c>
      <c r="D33" s="70">
        <v>20000</v>
      </c>
      <c r="E33" s="62">
        <v>0</v>
      </c>
    </row>
    <row r="34" spans="1:5" x14ac:dyDescent="0.25">
      <c r="A34" s="67">
        <v>3022610000</v>
      </c>
      <c r="B34" s="94" t="s">
        <v>77</v>
      </c>
      <c r="C34" s="69">
        <v>30000</v>
      </c>
      <c r="D34" s="95">
        <v>30000</v>
      </c>
      <c r="E34" s="62">
        <v>0</v>
      </c>
    </row>
    <row r="35" spans="1:5" x14ac:dyDescent="0.25">
      <c r="A35" s="75">
        <v>3020200000</v>
      </c>
      <c r="B35" s="101" t="s">
        <v>78</v>
      </c>
      <c r="C35" s="69">
        <v>100000</v>
      </c>
      <c r="D35" s="95">
        <v>115000</v>
      </c>
      <c r="E35" s="62">
        <v>-0.13043478260869568</v>
      </c>
    </row>
    <row r="36" spans="1:5" x14ac:dyDescent="0.25">
      <c r="A36" s="82">
        <v>3023080000</v>
      </c>
      <c r="B36" s="101" t="s">
        <v>79</v>
      </c>
      <c r="C36" s="102">
        <v>25000</v>
      </c>
      <c r="D36" s="95">
        <v>25000</v>
      </c>
      <c r="E36" s="62">
        <v>0</v>
      </c>
    </row>
    <row r="37" spans="1:5" x14ac:dyDescent="0.25">
      <c r="A37" s="103" t="s">
        <v>80</v>
      </c>
      <c r="B37" s="104" t="s">
        <v>81</v>
      </c>
      <c r="C37" s="105">
        <v>81000</v>
      </c>
      <c r="D37" s="106">
        <v>0</v>
      </c>
      <c r="E37" s="62">
        <v>1</v>
      </c>
    </row>
    <row r="38" spans="1:5" x14ac:dyDescent="0.25">
      <c r="A38" s="82">
        <v>3021570000</v>
      </c>
      <c r="B38" s="94" t="s">
        <v>82</v>
      </c>
      <c r="C38" s="69">
        <v>35000</v>
      </c>
      <c r="D38" s="95">
        <v>54983</v>
      </c>
      <c r="E38" s="62">
        <v>-0.36343960860629654</v>
      </c>
    </row>
    <row r="39" spans="1:5" x14ac:dyDescent="0.25">
      <c r="A39" s="82">
        <v>3022860400</v>
      </c>
      <c r="B39" s="94" t="s">
        <v>83</v>
      </c>
      <c r="C39" s="69">
        <v>14000</v>
      </c>
      <c r="D39" s="95">
        <v>14000</v>
      </c>
      <c r="E39" s="62">
        <v>0</v>
      </c>
    </row>
    <row r="40" spans="1:5" ht="15.75" thickBot="1" x14ac:dyDescent="0.3">
      <c r="A40" s="71">
        <v>3020310000</v>
      </c>
      <c r="B40" s="72" t="s">
        <v>84</v>
      </c>
      <c r="C40" s="107">
        <v>89356</v>
      </c>
      <c r="D40" s="74">
        <v>91200</v>
      </c>
      <c r="E40" s="62">
        <v>-2.0219298245614081E-2</v>
      </c>
    </row>
    <row r="41" spans="1:5" ht="15.75" thickBot="1" x14ac:dyDescent="0.3">
      <c r="A41" s="87"/>
      <c r="B41" s="88"/>
      <c r="C41" s="96"/>
      <c r="D41" s="98"/>
      <c r="E41" s="62"/>
    </row>
    <row r="42" spans="1:5" ht="15.75" thickBot="1" x14ac:dyDescent="0.3">
      <c r="A42" s="58">
        <v>3020350000</v>
      </c>
      <c r="B42" s="90" t="s">
        <v>85</v>
      </c>
      <c r="C42" s="80">
        <v>31000</v>
      </c>
      <c r="D42" s="81">
        <v>16000</v>
      </c>
      <c r="E42" s="62">
        <v>0.9375</v>
      </c>
    </row>
    <row r="43" spans="1:5" ht="15.75" thickBot="1" x14ac:dyDescent="0.3">
      <c r="A43" s="108"/>
      <c r="B43" s="13"/>
      <c r="C43" s="96"/>
      <c r="D43" s="98"/>
      <c r="E43" s="62"/>
    </row>
    <row r="44" spans="1:5" ht="15.75" thickBot="1" x14ac:dyDescent="0.3">
      <c r="A44" s="58">
        <v>3020070000</v>
      </c>
      <c r="B44" s="90" t="s">
        <v>86</v>
      </c>
      <c r="C44" s="80">
        <v>59138</v>
      </c>
      <c r="D44" s="99">
        <v>59138</v>
      </c>
      <c r="E44" s="62">
        <v>0</v>
      </c>
    </row>
    <row r="45" spans="1:5" x14ac:dyDescent="0.25">
      <c r="A45" s="91">
        <v>3020070000</v>
      </c>
      <c r="B45" s="92" t="s">
        <v>87</v>
      </c>
      <c r="C45" s="93">
        <v>57000</v>
      </c>
      <c r="D45" s="109">
        <v>77960</v>
      </c>
      <c r="E45" s="62">
        <v>-0.26885582349923043</v>
      </c>
    </row>
    <row r="46" spans="1:5" x14ac:dyDescent="0.25">
      <c r="A46" s="67">
        <v>3022870000</v>
      </c>
      <c r="B46" s="68" t="s">
        <v>88</v>
      </c>
      <c r="C46" s="69">
        <v>155737</v>
      </c>
      <c r="D46" s="70">
        <v>153561</v>
      </c>
      <c r="E46" s="62">
        <v>1.4170264585409154E-2</v>
      </c>
    </row>
    <row r="47" spans="1:5" x14ac:dyDescent="0.25">
      <c r="A47" s="67">
        <v>3020660000</v>
      </c>
      <c r="B47" s="68" t="s">
        <v>89</v>
      </c>
      <c r="C47" s="69">
        <v>292000</v>
      </c>
      <c r="D47" s="70">
        <v>292000</v>
      </c>
      <c r="E47" s="62">
        <v>0</v>
      </c>
    </row>
    <row r="48" spans="1:5" x14ac:dyDescent="0.25">
      <c r="A48" s="67">
        <v>3020890000</v>
      </c>
      <c r="B48" s="68" t="s">
        <v>15</v>
      </c>
      <c r="C48" s="69">
        <v>22000</v>
      </c>
      <c r="D48" s="70">
        <v>24000</v>
      </c>
      <c r="E48" s="62">
        <v>-8.333333333333337E-2</v>
      </c>
    </row>
    <row r="49" spans="1:5" x14ac:dyDescent="0.25">
      <c r="A49" s="67">
        <v>3020700000</v>
      </c>
      <c r="B49" s="68" t="s">
        <v>90</v>
      </c>
      <c r="C49" s="69">
        <v>23650</v>
      </c>
      <c r="D49" s="70">
        <v>23650</v>
      </c>
      <c r="E49" s="62">
        <v>0</v>
      </c>
    </row>
    <row r="50" spans="1:5" x14ac:dyDescent="0.25">
      <c r="A50" s="67">
        <v>3021220000</v>
      </c>
      <c r="B50" s="68" t="s">
        <v>91</v>
      </c>
      <c r="C50" s="69">
        <v>12300</v>
      </c>
      <c r="D50" s="70">
        <v>12300</v>
      </c>
      <c r="E50" s="62">
        <v>0</v>
      </c>
    </row>
    <row r="51" spans="1:5" x14ac:dyDescent="0.25">
      <c r="A51" s="67">
        <v>3021040000</v>
      </c>
      <c r="B51" s="68" t="s">
        <v>92</v>
      </c>
      <c r="C51" s="69">
        <v>14473</v>
      </c>
      <c r="D51" s="70">
        <v>16041</v>
      </c>
      <c r="E51" s="62">
        <v>-9.7749516863038455E-2</v>
      </c>
    </row>
    <row r="52" spans="1:5" x14ac:dyDescent="0.25">
      <c r="A52" s="67">
        <v>3022520000</v>
      </c>
      <c r="B52" s="68" t="s">
        <v>93</v>
      </c>
      <c r="C52" s="69">
        <v>55000</v>
      </c>
      <c r="D52" s="70">
        <v>45000</v>
      </c>
      <c r="E52" s="62">
        <v>0.22222222222222232</v>
      </c>
    </row>
    <row r="53" spans="1:5" x14ac:dyDescent="0.25">
      <c r="A53" s="67">
        <v>3021450000</v>
      </c>
      <c r="B53" s="68" t="s">
        <v>94</v>
      </c>
      <c r="C53" s="69">
        <v>7500</v>
      </c>
      <c r="D53" s="70">
        <v>9000</v>
      </c>
      <c r="E53" s="62">
        <v>-0.16666666666666663</v>
      </c>
    </row>
    <row r="54" spans="1:5" ht="15.75" thickBot="1" x14ac:dyDescent="0.3">
      <c r="A54" s="71">
        <v>3020870000</v>
      </c>
      <c r="B54" s="72" t="s">
        <v>20</v>
      </c>
      <c r="C54" s="73">
        <v>9274</v>
      </c>
      <c r="D54" s="74">
        <v>18000</v>
      </c>
      <c r="E54" s="62">
        <v>-0.48477777777777775</v>
      </c>
    </row>
    <row r="55" spans="1:5" ht="15.75" thickBot="1" x14ac:dyDescent="0.3">
      <c r="A55" s="87"/>
      <c r="B55" s="88"/>
      <c r="C55" s="96"/>
      <c r="D55" s="98"/>
      <c r="E55" s="62"/>
    </row>
    <row r="56" spans="1:5" ht="15.75" thickBot="1" x14ac:dyDescent="0.3">
      <c r="A56" s="58">
        <v>3020730000</v>
      </c>
      <c r="B56" s="90" t="s">
        <v>95</v>
      </c>
      <c r="C56" s="110">
        <v>18000</v>
      </c>
      <c r="D56" s="61">
        <v>50000</v>
      </c>
      <c r="E56" s="62">
        <v>-0.64</v>
      </c>
    </row>
    <row r="57" spans="1:5" x14ac:dyDescent="0.25">
      <c r="A57" s="91">
        <v>3020010000</v>
      </c>
      <c r="B57" s="92" t="s">
        <v>10</v>
      </c>
      <c r="C57" s="111">
        <v>353150</v>
      </c>
      <c r="D57" s="66">
        <v>361250</v>
      </c>
      <c r="E57" s="62">
        <v>-2.2422145328719778E-2</v>
      </c>
    </row>
    <row r="58" spans="1:5" x14ac:dyDescent="0.25">
      <c r="A58" s="91">
        <v>3020770000</v>
      </c>
      <c r="B58" s="68" t="s">
        <v>96</v>
      </c>
      <c r="C58" s="105">
        <v>195489</v>
      </c>
      <c r="D58" s="70">
        <v>205489</v>
      </c>
      <c r="E58" s="62">
        <v>-4.8664405393962662E-2</v>
      </c>
    </row>
    <row r="59" spans="1:5" x14ac:dyDescent="0.25">
      <c r="A59" s="67">
        <v>3020840000</v>
      </c>
      <c r="B59" s="68" t="s">
        <v>97</v>
      </c>
      <c r="C59" s="112">
        <v>15000</v>
      </c>
      <c r="D59" s="70">
        <v>15700</v>
      </c>
      <c r="E59" s="62">
        <v>-4.4585987261146487E-2</v>
      </c>
    </row>
    <row r="60" spans="1:5" x14ac:dyDescent="0.25">
      <c r="A60" s="67">
        <v>3020930000</v>
      </c>
      <c r="B60" s="68" t="s">
        <v>98</v>
      </c>
      <c r="C60" s="112">
        <v>20000</v>
      </c>
      <c r="D60" s="70">
        <v>22400</v>
      </c>
      <c r="E60" s="62">
        <v>-0.1071428571428571</v>
      </c>
    </row>
    <row r="61" spans="1:5" x14ac:dyDescent="0.25">
      <c r="A61" s="67">
        <v>3020930000</v>
      </c>
      <c r="B61" s="104" t="s">
        <v>99</v>
      </c>
      <c r="C61" s="112">
        <v>91200</v>
      </c>
      <c r="D61" s="70">
        <v>91200</v>
      </c>
      <c r="E61" s="62">
        <v>0</v>
      </c>
    </row>
    <row r="62" spans="1:5" x14ac:dyDescent="0.25">
      <c r="A62" s="67">
        <v>3020930000</v>
      </c>
      <c r="B62" s="104" t="s">
        <v>100</v>
      </c>
      <c r="C62" s="112">
        <v>140000</v>
      </c>
      <c r="D62" s="70">
        <v>170000</v>
      </c>
      <c r="E62" s="62">
        <v>-0.17647058823529416</v>
      </c>
    </row>
    <row r="63" spans="1:5" x14ac:dyDescent="0.25">
      <c r="A63" s="67">
        <v>3023480000</v>
      </c>
      <c r="B63" s="104" t="s">
        <v>101</v>
      </c>
      <c r="C63" s="112">
        <v>27000</v>
      </c>
      <c r="D63" s="70">
        <v>28300</v>
      </c>
      <c r="E63" s="62">
        <v>-4.5936395759717308E-2</v>
      </c>
    </row>
    <row r="64" spans="1:5" x14ac:dyDescent="0.25">
      <c r="A64" s="67">
        <v>3022890000</v>
      </c>
      <c r="B64" s="68" t="s">
        <v>102</v>
      </c>
      <c r="C64" s="112">
        <v>1500</v>
      </c>
      <c r="D64" s="70">
        <v>26500</v>
      </c>
      <c r="E64" s="62">
        <v>-0.94339622641509435</v>
      </c>
    </row>
    <row r="65" spans="1:5" x14ac:dyDescent="0.25">
      <c r="A65" s="82">
        <v>3023480000</v>
      </c>
      <c r="B65" s="94" t="s">
        <v>103</v>
      </c>
      <c r="C65" s="113">
        <v>0</v>
      </c>
      <c r="D65" s="95">
        <v>6000</v>
      </c>
      <c r="E65" s="62">
        <v>-1</v>
      </c>
    </row>
    <row r="66" spans="1:5" ht="15.75" thickBot="1" x14ac:dyDescent="0.3">
      <c r="A66" s="71">
        <v>3022900000</v>
      </c>
      <c r="B66" s="72" t="s">
        <v>104</v>
      </c>
      <c r="C66" s="107">
        <v>4500</v>
      </c>
      <c r="D66" s="74">
        <v>4500</v>
      </c>
      <c r="E66" s="62">
        <v>0</v>
      </c>
    </row>
    <row r="67" spans="1:5" ht="15.75" thickBot="1" x14ac:dyDescent="0.3">
      <c r="A67" s="87"/>
      <c r="B67" s="88"/>
      <c r="C67" s="96"/>
      <c r="D67" s="98"/>
      <c r="E67" s="62"/>
    </row>
    <row r="68" spans="1:5" ht="15.75" thickBot="1" x14ac:dyDescent="0.3">
      <c r="A68" s="58">
        <v>3023510000</v>
      </c>
      <c r="B68" s="90" t="s">
        <v>105</v>
      </c>
      <c r="C68" s="110">
        <v>12500</v>
      </c>
      <c r="D68" s="99">
        <v>12500</v>
      </c>
      <c r="E68" s="62">
        <v>0</v>
      </c>
    </row>
    <row r="69" spans="1:5" x14ac:dyDescent="0.25">
      <c r="A69" s="91">
        <v>3020040000</v>
      </c>
      <c r="B69" s="92" t="s">
        <v>106</v>
      </c>
      <c r="C69" s="114">
        <v>829000</v>
      </c>
      <c r="D69" s="109">
        <v>495500</v>
      </c>
      <c r="E69" s="62">
        <v>0.6730575176589304</v>
      </c>
    </row>
    <row r="70" spans="1:5" x14ac:dyDescent="0.25">
      <c r="A70" s="67">
        <v>3023110000</v>
      </c>
      <c r="B70" s="68" t="s">
        <v>107</v>
      </c>
      <c r="C70" s="105">
        <v>79600</v>
      </c>
      <c r="D70" s="70">
        <v>88020</v>
      </c>
      <c r="E70" s="62">
        <v>-9.5660077255169229E-2</v>
      </c>
    </row>
    <row r="71" spans="1:5" x14ac:dyDescent="0.25">
      <c r="A71" s="67">
        <v>3023270000</v>
      </c>
      <c r="B71" s="68" t="s">
        <v>108</v>
      </c>
      <c r="C71" s="105">
        <v>19600</v>
      </c>
      <c r="D71" s="70">
        <v>32150</v>
      </c>
      <c r="E71" s="62">
        <v>-0.39035769828926903</v>
      </c>
    </row>
    <row r="72" spans="1:5" x14ac:dyDescent="0.25">
      <c r="A72" s="67">
        <v>3021480000</v>
      </c>
      <c r="B72" s="68" t="s">
        <v>109</v>
      </c>
      <c r="C72" s="105">
        <v>72800</v>
      </c>
      <c r="D72" s="70">
        <v>107700</v>
      </c>
      <c r="E72" s="62">
        <v>-0.32404828226555249</v>
      </c>
    </row>
    <row r="73" spans="1:5" x14ac:dyDescent="0.25">
      <c r="A73" s="67">
        <v>3024180000</v>
      </c>
      <c r="B73" s="68" t="s">
        <v>110</v>
      </c>
      <c r="C73" s="105">
        <v>94300</v>
      </c>
      <c r="D73" s="70">
        <v>101000</v>
      </c>
      <c r="E73" s="62">
        <v>-6.6336633663366285E-2</v>
      </c>
    </row>
    <row r="74" spans="1:5" ht="15.75" thickBot="1" x14ac:dyDescent="0.3">
      <c r="A74" s="71">
        <v>3022730000</v>
      </c>
      <c r="B74" s="72" t="s">
        <v>111</v>
      </c>
      <c r="C74" s="115">
        <v>7200</v>
      </c>
      <c r="D74" s="74">
        <v>7200</v>
      </c>
      <c r="E74" s="62">
        <v>0</v>
      </c>
    </row>
    <row r="75" spans="1:5" ht="15.75" thickBot="1" x14ac:dyDescent="0.3">
      <c r="A75" s="108"/>
      <c r="B75" s="13"/>
      <c r="C75" s="116"/>
      <c r="D75" s="117"/>
      <c r="E75" s="62"/>
    </row>
    <row r="76" spans="1:5" ht="15.75" thickBot="1" x14ac:dyDescent="0.3">
      <c r="A76" s="58">
        <v>3022860000</v>
      </c>
      <c r="B76" s="90" t="s">
        <v>112</v>
      </c>
      <c r="C76" s="110">
        <v>135500</v>
      </c>
      <c r="D76" s="99">
        <v>165500</v>
      </c>
      <c r="E76" s="62">
        <v>-0.18126888217522663</v>
      </c>
    </row>
    <row r="77" spans="1:5" x14ac:dyDescent="0.25">
      <c r="A77" s="67">
        <v>3022860000</v>
      </c>
      <c r="B77" s="68" t="s">
        <v>113</v>
      </c>
      <c r="C77" s="105">
        <v>68680</v>
      </c>
      <c r="D77" s="70">
        <v>66600</v>
      </c>
      <c r="E77" s="62">
        <v>3.1231231231231282E-2</v>
      </c>
    </row>
    <row r="78" spans="1:5" x14ac:dyDescent="0.25">
      <c r="A78" s="67">
        <v>3022860000</v>
      </c>
      <c r="B78" s="68" t="s">
        <v>114</v>
      </c>
      <c r="C78" s="105">
        <v>343147</v>
      </c>
      <c r="D78" s="70">
        <v>342262.8</v>
      </c>
      <c r="E78" s="62">
        <v>2.5833949818676594E-3</v>
      </c>
    </row>
    <row r="79" spans="1:5" x14ac:dyDescent="0.25">
      <c r="A79" s="67">
        <v>302286000</v>
      </c>
      <c r="B79" s="68" t="s">
        <v>115</v>
      </c>
      <c r="C79" s="105">
        <v>0</v>
      </c>
      <c r="D79" s="70">
        <v>18000</v>
      </c>
      <c r="E79" s="62">
        <v>-1</v>
      </c>
    </row>
    <row r="80" spans="1:5" x14ac:dyDescent="0.25">
      <c r="A80" s="82">
        <v>3024680000</v>
      </c>
      <c r="B80" s="94" t="s">
        <v>116</v>
      </c>
      <c r="C80" s="118">
        <v>43875</v>
      </c>
      <c r="D80" s="95">
        <v>9725</v>
      </c>
      <c r="E80" s="62">
        <v>3.5115681233933165</v>
      </c>
    </row>
    <row r="81" spans="1:5" ht="15.75" thickBot="1" x14ac:dyDescent="0.3">
      <c r="A81" s="71">
        <v>3023340000</v>
      </c>
      <c r="B81" s="72" t="s">
        <v>117</v>
      </c>
      <c r="C81" s="115">
        <v>21468</v>
      </c>
      <c r="D81" s="74">
        <v>21468</v>
      </c>
      <c r="E81" s="62">
        <v>0</v>
      </c>
    </row>
    <row r="82" spans="1:5" ht="15.75" thickBot="1" x14ac:dyDescent="0.3">
      <c r="A82" s="108"/>
      <c r="B82" s="13"/>
      <c r="C82" s="96"/>
      <c r="D82" s="98"/>
      <c r="E82" s="62"/>
    </row>
    <row r="83" spans="1:5" ht="15.75" thickBot="1" x14ac:dyDescent="0.3">
      <c r="A83" s="58" t="s">
        <v>118</v>
      </c>
      <c r="B83" s="90" t="s">
        <v>119</v>
      </c>
      <c r="C83" s="110">
        <v>21000</v>
      </c>
      <c r="D83" s="99">
        <v>0</v>
      </c>
      <c r="E83" s="62">
        <v>1</v>
      </c>
    </row>
    <row r="84" spans="1:5" x14ac:dyDescent="0.25">
      <c r="A84" s="67">
        <v>3022500000</v>
      </c>
      <c r="B84" s="68" t="s">
        <v>120</v>
      </c>
      <c r="C84" s="105">
        <v>20500</v>
      </c>
      <c r="D84" s="70">
        <v>24000</v>
      </c>
      <c r="E84" s="62">
        <v>-0.14583333333333337</v>
      </c>
    </row>
    <row r="85" spans="1:5" x14ac:dyDescent="0.25">
      <c r="A85" s="67">
        <v>3022500000</v>
      </c>
      <c r="B85" s="68" t="s">
        <v>121</v>
      </c>
      <c r="C85" s="105">
        <v>80000</v>
      </c>
      <c r="D85" s="70">
        <v>40000</v>
      </c>
      <c r="E85" s="62">
        <v>1</v>
      </c>
    </row>
    <row r="86" spans="1:5" x14ac:dyDescent="0.25">
      <c r="A86" s="67">
        <v>3024690000</v>
      </c>
      <c r="B86" s="68" t="s">
        <v>122</v>
      </c>
      <c r="C86" s="69">
        <v>9000</v>
      </c>
      <c r="D86" s="70">
        <v>9000</v>
      </c>
      <c r="E86" s="62">
        <v>1</v>
      </c>
    </row>
    <row r="87" spans="1:5" x14ac:dyDescent="0.25">
      <c r="A87" s="91">
        <v>3022860000</v>
      </c>
      <c r="B87" s="92" t="s">
        <v>123</v>
      </c>
      <c r="C87" s="114">
        <v>227986</v>
      </c>
      <c r="D87" s="109">
        <v>228986.46000000002</v>
      </c>
      <c r="E87" s="62">
        <v>-4.3690792896663444E-3</v>
      </c>
    </row>
    <row r="88" spans="1:5" ht="15.75" thickBot="1" x14ac:dyDescent="0.3">
      <c r="A88" s="71">
        <v>3020210000</v>
      </c>
      <c r="B88" s="72" t="s">
        <v>124</v>
      </c>
      <c r="C88" s="73">
        <v>9000</v>
      </c>
      <c r="D88" s="74">
        <v>9000</v>
      </c>
      <c r="E88" s="62">
        <v>0</v>
      </c>
    </row>
    <row r="89" spans="1:5" ht="15.75" thickBot="1" x14ac:dyDescent="0.3">
      <c r="A89" s="119"/>
      <c r="B89" s="120"/>
      <c r="C89" s="85"/>
      <c r="D89" s="121"/>
      <c r="E89" s="62"/>
    </row>
    <row r="90" spans="1:5" ht="15.75" thickBot="1" x14ac:dyDescent="0.3">
      <c r="A90" s="58">
        <v>3020000000</v>
      </c>
      <c r="B90" s="59" t="s">
        <v>125</v>
      </c>
      <c r="C90" s="122">
        <v>912000</v>
      </c>
      <c r="D90" s="61">
        <v>1112000</v>
      </c>
      <c r="E90" s="62">
        <v>-0.17985611510791366</v>
      </c>
    </row>
    <row r="91" spans="1:5" x14ac:dyDescent="0.25">
      <c r="A91" s="67">
        <v>3020530000</v>
      </c>
      <c r="B91" s="94" t="s">
        <v>126</v>
      </c>
      <c r="C91" s="113">
        <v>7690</v>
      </c>
      <c r="D91" s="95">
        <v>7200</v>
      </c>
      <c r="E91" s="62">
        <v>6.8055555555555536E-2</v>
      </c>
    </row>
    <row r="92" spans="1:5" x14ac:dyDescent="0.25">
      <c r="A92" s="67">
        <v>3020320000</v>
      </c>
      <c r="B92" s="68" t="s">
        <v>127</v>
      </c>
      <c r="C92" s="112">
        <v>18500</v>
      </c>
      <c r="D92" s="70">
        <v>18725</v>
      </c>
      <c r="E92" s="62">
        <v>-1.2016021361815787E-2</v>
      </c>
    </row>
    <row r="93" spans="1:5" x14ac:dyDescent="0.25">
      <c r="A93" s="67">
        <v>3020470000</v>
      </c>
      <c r="B93" s="68" t="s">
        <v>128</v>
      </c>
      <c r="C93" s="112">
        <v>18750</v>
      </c>
      <c r="D93" s="70">
        <v>18750</v>
      </c>
      <c r="E93" s="62">
        <v>0</v>
      </c>
    </row>
    <row r="94" spans="1:5" x14ac:dyDescent="0.25">
      <c r="A94" s="91">
        <v>3023200000</v>
      </c>
      <c r="B94" s="92" t="s">
        <v>129</v>
      </c>
      <c r="C94" s="111">
        <v>15000</v>
      </c>
      <c r="D94" s="109">
        <v>15000</v>
      </c>
      <c r="E94" s="62">
        <v>0</v>
      </c>
    </row>
    <row r="95" spans="1:5" x14ac:dyDescent="0.25">
      <c r="A95" s="82">
        <v>3023210000</v>
      </c>
      <c r="B95" s="94" t="s">
        <v>130</v>
      </c>
      <c r="C95" s="113">
        <v>9000</v>
      </c>
      <c r="D95" s="95">
        <v>9000</v>
      </c>
      <c r="E95" s="62">
        <v>0</v>
      </c>
    </row>
    <row r="96" spans="1:5" x14ac:dyDescent="0.25">
      <c r="A96" s="67">
        <v>3021310000</v>
      </c>
      <c r="B96" s="68" t="s">
        <v>131</v>
      </c>
      <c r="C96" s="112">
        <v>7200</v>
      </c>
      <c r="D96" s="70">
        <v>4020</v>
      </c>
      <c r="E96" s="62">
        <v>0.79104477611940305</v>
      </c>
    </row>
    <row r="97" spans="1:5" x14ac:dyDescent="0.25">
      <c r="A97" s="67">
        <v>3023330000</v>
      </c>
      <c r="B97" s="123" t="s">
        <v>132</v>
      </c>
      <c r="C97" s="112">
        <v>3000</v>
      </c>
      <c r="D97" s="70">
        <v>3000</v>
      </c>
      <c r="E97" s="62">
        <v>1</v>
      </c>
    </row>
    <row r="98" spans="1:5" x14ac:dyDescent="0.25">
      <c r="A98" s="82">
        <v>3021730000</v>
      </c>
      <c r="B98" s="124" t="s">
        <v>133</v>
      </c>
      <c r="C98" s="113">
        <v>20500</v>
      </c>
      <c r="D98" s="95">
        <v>58567.5</v>
      </c>
      <c r="E98" s="62">
        <v>1</v>
      </c>
    </row>
    <row r="99" spans="1:5" x14ac:dyDescent="0.25">
      <c r="A99" s="82" t="s">
        <v>118</v>
      </c>
      <c r="B99" s="124" t="s">
        <v>134</v>
      </c>
      <c r="C99" s="113">
        <v>4020</v>
      </c>
      <c r="D99" s="95">
        <v>4020</v>
      </c>
      <c r="E99" s="62">
        <v>1</v>
      </c>
    </row>
    <row r="100" spans="1:5" ht="15.75" thickBot="1" x14ac:dyDescent="0.3">
      <c r="A100" s="71">
        <v>3024410000</v>
      </c>
      <c r="B100" s="125" t="s">
        <v>135</v>
      </c>
      <c r="C100" s="107">
        <v>30000</v>
      </c>
      <c r="D100" s="74">
        <v>30000</v>
      </c>
      <c r="E100" s="62">
        <v>0</v>
      </c>
    </row>
    <row r="101" spans="1:5" ht="15.75" thickBot="1" x14ac:dyDescent="0.3">
      <c r="A101" s="108"/>
      <c r="B101" s="13"/>
      <c r="C101" s="126"/>
      <c r="D101" s="98"/>
      <c r="E101" s="62"/>
    </row>
    <row r="102" spans="1:5" x14ac:dyDescent="0.25">
      <c r="A102" s="63">
        <v>3022880000</v>
      </c>
      <c r="B102" s="127" t="s">
        <v>136</v>
      </c>
      <c r="C102" s="128">
        <v>13000</v>
      </c>
      <c r="D102" s="66">
        <v>8964.84</v>
      </c>
      <c r="E102" s="62">
        <v>0.45010953904364159</v>
      </c>
    </row>
    <row r="103" spans="1:5" x14ac:dyDescent="0.25">
      <c r="A103" s="67">
        <v>3021150000</v>
      </c>
      <c r="B103" s="129" t="s">
        <v>137</v>
      </c>
      <c r="C103" s="112">
        <v>8476.5</v>
      </c>
      <c r="D103" s="70">
        <v>8900</v>
      </c>
      <c r="E103" s="62">
        <v>-4.7584269662921397E-2</v>
      </c>
    </row>
    <row r="104" spans="1:5" ht="15.75" thickBot="1" x14ac:dyDescent="0.3">
      <c r="A104" s="71">
        <v>3023940000</v>
      </c>
      <c r="B104" s="130" t="s">
        <v>138</v>
      </c>
      <c r="C104" s="107">
        <v>5000</v>
      </c>
      <c r="D104" s="74">
        <v>5000</v>
      </c>
      <c r="E104" s="62">
        <v>0</v>
      </c>
    </row>
    <row r="105" spans="1:5" ht="15.75" thickBot="1" x14ac:dyDescent="0.3">
      <c r="A105" s="21" t="s">
        <v>139</v>
      </c>
      <c r="B105" s="131"/>
      <c r="C105" s="132">
        <v>12141254</v>
      </c>
      <c r="D105" s="133">
        <v>12316577.350000001</v>
      </c>
      <c r="E105" s="134">
        <v>-1.4234745986473341E-2</v>
      </c>
    </row>
  </sheetData>
  <mergeCells count="1">
    <mergeCell ref="A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1048562"/>
  <sheetViews>
    <sheetView workbookViewId="0">
      <selection activeCell="D11" sqref="D11"/>
    </sheetView>
  </sheetViews>
  <sheetFormatPr baseColWidth="10" defaultRowHeight="15" x14ac:dyDescent="0.25"/>
  <cols>
    <col min="1" max="1" width="7.42578125" customWidth="1"/>
    <col min="2" max="2" width="44.140625" customWidth="1"/>
    <col min="3" max="3" width="15.42578125" customWidth="1"/>
    <col min="4" max="4" width="15.42578125" style="154" customWidth="1"/>
    <col min="5" max="5" width="12" customWidth="1"/>
    <col min="8" max="9" width="13.7109375" bestFit="1" customWidth="1"/>
  </cols>
  <sheetData>
    <row r="1" spans="1:9" ht="21" thickBot="1" x14ac:dyDescent="0.35">
      <c r="A1" s="135" t="s">
        <v>140</v>
      </c>
      <c r="B1" s="135"/>
      <c r="C1" s="135"/>
      <c r="D1" s="136"/>
    </row>
    <row r="2" spans="1:9" x14ac:dyDescent="0.25">
      <c r="A2" s="137"/>
      <c r="B2" s="138"/>
      <c r="C2" s="139" t="s">
        <v>141</v>
      </c>
      <c r="D2" s="140" t="s">
        <v>142</v>
      </c>
      <c r="E2" s="141" t="s">
        <v>2</v>
      </c>
    </row>
    <row r="3" spans="1:9" x14ac:dyDescent="0.25">
      <c r="A3" s="142" t="s">
        <v>143</v>
      </c>
      <c r="B3" s="143" t="s">
        <v>144</v>
      </c>
      <c r="C3" s="144">
        <v>298492474.12066334</v>
      </c>
      <c r="D3" s="144">
        <v>324243504.53830713</v>
      </c>
      <c r="E3" s="145">
        <f t="shared" ref="E3:E11" si="0">(D3*100/C3)-100</f>
        <v>8.627028367634523</v>
      </c>
    </row>
    <row r="4" spans="1:9" x14ac:dyDescent="0.25">
      <c r="A4" s="142" t="s">
        <v>145</v>
      </c>
      <c r="B4" s="143" t="s">
        <v>146</v>
      </c>
      <c r="C4" s="144">
        <v>47334443.080000006</v>
      </c>
      <c r="D4" s="144">
        <v>44631588.077522188</v>
      </c>
      <c r="E4" s="145">
        <f t="shared" si="0"/>
        <v>-5.7101231716399781</v>
      </c>
    </row>
    <row r="5" spans="1:9" x14ac:dyDescent="0.25">
      <c r="A5" s="142" t="s">
        <v>147</v>
      </c>
      <c r="B5" s="143" t="s">
        <v>148</v>
      </c>
      <c r="C5" s="144">
        <v>900750.43540029495</v>
      </c>
      <c r="D5" s="144">
        <v>400750</v>
      </c>
      <c r="E5" s="145">
        <f t="shared" si="0"/>
        <v>-55.509319313078542</v>
      </c>
    </row>
    <row r="6" spans="1:9" x14ac:dyDescent="0.25">
      <c r="A6" s="142" t="s">
        <v>149</v>
      </c>
      <c r="B6" s="143" t="s">
        <v>150</v>
      </c>
      <c r="C6" s="144">
        <v>17323020.390000001</v>
      </c>
      <c r="D6" s="144">
        <v>17680952</v>
      </c>
      <c r="E6" s="145">
        <f t="shared" si="0"/>
        <v>2.0662194117523569</v>
      </c>
    </row>
    <row r="7" spans="1:9" x14ac:dyDescent="0.25">
      <c r="A7" s="142" t="s">
        <v>151</v>
      </c>
      <c r="B7" s="143" t="s">
        <v>152</v>
      </c>
      <c r="C7" s="144">
        <v>55737477.32</v>
      </c>
      <c r="D7" s="144">
        <v>84969041.659999996</v>
      </c>
      <c r="E7" s="145">
        <f t="shared" si="0"/>
        <v>52.445079586533382</v>
      </c>
    </row>
    <row r="8" spans="1:9" x14ac:dyDescent="0.25">
      <c r="A8" s="142" t="s">
        <v>153</v>
      </c>
      <c r="B8" s="143" t="s">
        <v>154</v>
      </c>
      <c r="C8" s="144">
        <v>1989200.49</v>
      </c>
      <c r="D8" s="144">
        <v>5186000</v>
      </c>
      <c r="E8" s="145">
        <f t="shared" si="0"/>
        <v>160.70775801990681</v>
      </c>
    </row>
    <row r="9" spans="1:9" x14ac:dyDescent="0.25">
      <c r="A9" s="142" t="s">
        <v>155</v>
      </c>
      <c r="B9" s="143" t="s">
        <v>156</v>
      </c>
      <c r="C9" s="144">
        <v>649999.69999999995</v>
      </c>
      <c r="D9" s="144">
        <v>650000</v>
      </c>
      <c r="E9" s="145">
        <f t="shared" si="0"/>
        <v>4.6153867458542663E-5</v>
      </c>
    </row>
    <row r="10" spans="1:9" x14ac:dyDescent="0.25">
      <c r="A10" s="142" t="s">
        <v>157</v>
      </c>
      <c r="B10" s="143" t="s">
        <v>158</v>
      </c>
      <c r="C10" s="144">
        <v>1827787.11</v>
      </c>
      <c r="D10" s="144">
        <v>2600000</v>
      </c>
      <c r="E10" s="145">
        <f t="shared" si="0"/>
        <v>42.248513832664003</v>
      </c>
    </row>
    <row r="11" spans="1:9" ht="15.75" thickBot="1" x14ac:dyDescent="0.3">
      <c r="A11" s="146"/>
      <c r="B11" s="147" t="s">
        <v>159</v>
      </c>
      <c r="C11" s="148">
        <v>424255152.64606363</v>
      </c>
      <c r="D11" s="148">
        <f>SUM(D3:D10)</f>
        <v>480361836.27582932</v>
      </c>
      <c r="E11" s="149">
        <f t="shared" si="0"/>
        <v>13.224750077831786</v>
      </c>
    </row>
    <row r="12" spans="1:9" x14ac:dyDescent="0.25">
      <c r="B12" s="150"/>
      <c r="C12" s="150"/>
      <c r="D12" s="20"/>
    </row>
    <row r="13" spans="1:9" x14ac:dyDescent="0.25">
      <c r="B13" s="150"/>
      <c r="C13" s="150"/>
      <c r="D13" s="150"/>
    </row>
    <row r="14" spans="1:9" x14ac:dyDescent="0.25">
      <c r="B14" s="150"/>
      <c r="C14" s="150"/>
      <c r="D14" s="150"/>
      <c r="H14" s="151"/>
      <c r="I14" s="152"/>
    </row>
    <row r="15" spans="1:9" x14ac:dyDescent="0.25">
      <c r="B15" s="150"/>
      <c r="C15" s="150"/>
      <c r="D15" s="150"/>
      <c r="H15" s="151"/>
      <c r="I15" s="152"/>
    </row>
    <row r="16" spans="1:9" x14ac:dyDescent="0.25">
      <c r="B16" s="150"/>
      <c r="C16" s="150"/>
      <c r="D16" s="150"/>
      <c r="H16" s="151"/>
      <c r="I16" s="152"/>
    </row>
    <row r="17" spans="2:9" x14ac:dyDescent="0.25">
      <c r="B17" s="150"/>
      <c r="C17" s="150"/>
      <c r="D17" s="150"/>
      <c r="H17" s="151"/>
      <c r="I17" s="152"/>
    </row>
    <row r="18" spans="2:9" x14ac:dyDescent="0.25">
      <c r="B18" s="150"/>
      <c r="C18" s="150"/>
      <c r="D18" s="150"/>
      <c r="H18" s="151"/>
      <c r="I18" s="152"/>
    </row>
    <row r="19" spans="2:9" x14ac:dyDescent="0.25">
      <c r="B19" s="150"/>
      <c r="C19" s="150"/>
      <c r="D19" s="150"/>
      <c r="H19" s="151"/>
      <c r="I19" s="152"/>
    </row>
    <row r="20" spans="2:9" x14ac:dyDescent="0.25">
      <c r="B20" s="150"/>
      <c r="C20" s="150"/>
      <c r="D20" s="150"/>
      <c r="H20" s="151"/>
      <c r="I20" s="152"/>
    </row>
    <row r="21" spans="2:9" x14ac:dyDescent="0.25">
      <c r="B21" s="150"/>
      <c r="C21" s="150"/>
      <c r="D21" s="150"/>
      <c r="H21" s="151"/>
      <c r="I21" s="152"/>
    </row>
    <row r="22" spans="2:9" x14ac:dyDescent="0.25">
      <c r="B22" s="150"/>
      <c r="C22" s="150"/>
      <c r="D22" s="150"/>
      <c r="H22" s="151"/>
      <c r="I22" s="152"/>
    </row>
    <row r="23" spans="2:9" x14ac:dyDescent="0.25">
      <c r="B23" s="150"/>
      <c r="C23" s="150"/>
      <c r="D23" s="150"/>
    </row>
    <row r="24" spans="2:9" x14ac:dyDescent="0.25">
      <c r="B24" s="150"/>
      <c r="C24" s="150"/>
      <c r="D24" s="150"/>
    </row>
    <row r="25" spans="2:9" x14ac:dyDescent="0.25">
      <c r="B25" s="150"/>
      <c r="C25" s="150"/>
      <c r="D25" s="150"/>
    </row>
    <row r="26" spans="2:9" x14ac:dyDescent="0.25">
      <c r="B26" s="150"/>
      <c r="C26" s="150"/>
      <c r="D26" s="150"/>
    </row>
    <row r="27" spans="2:9" x14ac:dyDescent="0.25">
      <c r="B27" s="150"/>
      <c r="C27" s="150"/>
      <c r="D27" s="150"/>
    </row>
    <row r="28" spans="2:9" x14ac:dyDescent="0.25">
      <c r="B28" s="150"/>
      <c r="C28" s="150"/>
      <c r="D28" s="150"/>
    </row>
    <row r="29" spans="2:9" x14ac:dyDescent="0.25">
      <c r="B29" s="150"/>
      <c r="C29" s="150"/>
      <c r="D29" s="150"/>
    </row>
    <row r="30" spans="2:9" x14ac:dyDescent="0.25">
      <c r="B30" s="150"/>
      <c r="C30" s="150"/>
      <c r="D30" s="150"/>
    </row>
    <row r="31" spans="2:9" x14ac:dyDescent="0.25">
      <c r="B31" s="150"/>
      <c r="C31" s="150"/>
      <c r="D31" s="150"/>
    </row>
    <row r="32" spans="2:9" x14ac:dyDescent="0.25">
      <c r="B32" s="150"/>
      <c r="C32" s="150"/>
      <c r="D32" s="150"/>
    </row>
    <row r="33" spans="2:4" x14ac:dyDescent="0.25">
      <c r="B33" s="150"/>
      <c r="C33" s="150"/>
      <c r="D33" s="150"/>
    </row>
    <row r="34" spans="2:4" x14ac:dyDescent="0.25">
      <c r="B34" s="150"/>
      <c r="C34" s="150"/>
      <c r="D34" s="150"/>
    </row>
    <row r="35" spans="2:4" x14ac:dyDescent="0.25">
      <c r="B35" s="150"/>
      <c r="C35" s="150"/>
      <c r="D35" s="150"/>
    </row>
    <row r="36" spans="2:4" x14ac:dyDescent="0.25">
      <c r="B36" s="150"/>
      <c r="C36" s="150"/>
      <c r="D36" s="150"/>
    </row>
    <row r="37" spans="2:4" x14ac:dyDescent="0.25">
      <c r="B37" s="150"/>
      <c r="C37" s="150"/>
      <c r="D37" s="150"/>
    </row>
    <row r="38" spans="2:4" x14ac:dyDescent="0.25">
      <c r="B38" s="150"/>
      <c r="C38" s="150"/>
      <c r="D38" s="150"/>
    </row>
    <row r="39" spans="2:4" x14ac:dyDescent="0.25">
      <c r="B39" s="150"/>
      <c r="C39" s="150"/>
      <c r="D39" s="150"/>
    </row>
    <row r="40" spans="2:4" x14ac:dyDescent="0.25">
      <c r="B40" s="150"/>
      <c r="C40" s="150"/>
      <c r="D40" s="150"/>
    </row>
    <row r="41" spans="2:4" x14ac:dyDescent="0.25">
      <c r="B41" s="150"/>
      <c r="C41" s="150"/>
      <c r="D41" s="150"/>
    </row>
    <row r="42" spans="2:4" x14ac:dyDescent="0.25">
      <c r="B42" s="150"/>
      <c r="C42" s="150"/>
      <c r="D42" s="150"/>
    </row>
    <row r="43" spans="2:4" x14ac:dyDescent="0.25">
      <c r="B43" s="150"/>
      <c r="C43" s="150"/>
      <c r="D43" s="150"/>
    </row>
    <row r="44" spans="2:4" x14ac:dyDescent="0.25">
      <c r="B44" s="150"/>
      <c r="C44" s="150"/>
      <c r="D44" s="150"/>
    </row>
    <row r="45" spans="2:4" x14ac:dyDescent="0.25">
      <c r="B45" s="150"/>
      <c r="C45" s="150"/>
      <c r="D45" s="150"/>
    </row>
    <row r="46" spans="2:4" x14ac:dyDescent="0.25">
      <c r="B46" s="150"/>
      <c r="C46" s="150"/>
      <c r="D46" s="150"/>
    </row>
    <row r="47" spans="2:4" x14ac:dyDescent="0.25">
      <c r="B47" s="150"/>
      <c r="C47" s="150"/>
      <c r="D47" s="150"/>
    </row>
    <row r="48" spans="2:4" x14ac:dyDescent="0.25">
      <c r="B48" s="150"/>
      <c r="C48" s="150"/>
      <c r="D48" s="150"/>
    </row>
    <row r="49" spans="2:6" x14ac:dyDescent="0.25">
      <c r="B49" s="150"/>
      <c r="C49" s="150"/>
      <c r="D49" s="150"/>
    </row>
    <row r="50" spans="2:6" x14ac:dyDescent="0.25">
      <c r="B50" s="150"/>
      <c r="C50" s="150"/>
      <c r="D50" s="150"/>
    </row>
    <row r="51" spans="2:6" x14ac:dyDescent="0.25">
      <c r="B51" s="150"/>
      <c r="C51" s="150"/>
      <c r="D51" s="150"/>
    </row>
    <row r="52" spans="2:6" x14ac:dyDescent="0.25">
      <c r="B52" s="150"/>
      <c r="C52" s="150"/>
      <c r="D52" s="150"/>
    </row>
    <row r="53" spans="2:6" x14ac:dyDescent="0.25">
      <c r="B53" s="150"/>
      <c r="C53" s="150"/>
      <c r="D53" s="150"/>
    </row>
    <row r="54" spans="2:6" x14ac:dyDescent="0.25">
      <c r="B54" s="150"/>
      <c r="C54" s="150"/>
      <c r="D54" s="150"/>
    </row>
    <row r="55" spans="2:6" x14ac:dyDescent="0.25">
      <c r="B55" s="150"/>
      <c r="C55" s="150"/>
      <c r="D55" s="150"/>
    </row>
    <row r="56" spans="2:6" x14ac:dyDescent="0.25">
      <c r="B56" s="150"/>
      <c r="C56" s="150"/>
      <c r="D56" s="150"/>
    </row>
    <row r="57" spans="2:6" x14ac:dyDescent="0.25">
      <c r="B57" s="150"/>
      <c r="C57" s="150"/>
      <c r="D57" s="150"/>
      <c r="F57" s="153"/>
    </row>
    <row r="58" spans="2:6" x14ac:dyDescent="0.25">
      <c r="D58" s="150"/>
      <c r="F58" s="153"/>
    </row>
    <row r="59" spans="2:6" x14ac:dyDescent="0.25">
      <c r="D59" s="150"/>
      <c r="F59" s="153"/>
    </row>
    <row r="60" spans="2:6" x14ac:dyDescent="0.25">
      <c r="D60" s="150"/>
      <c r="F60" s="153"/>
    </row>
    <row r="61" spans="2:6" x14ac:dyDescent="0.25">
      <c r="D61" s="150"/>
      <c r="F61" s="153"/>
    </row>
    <row r="62" spans="2:6" x14ac:dyDescent="0.25">
      <c r="D62" s="150"/>
      <c r="F62" s="153"/>
    </row>
    <row r="63" spans="2:6" x14ac:dyDescent="0.25">
      <c r="D63" s="150"/>
      <c r="F63" s="153"/>
    </row>
    <row r="64" spans="2:6" x14ac:dyDescent="0.25">
      <c r="D64" s="150"/>
      <c r="F64" s="153"/>
    </row>
    <row r="65" spans="4:4" x14ac:dyDescent="0.25">
      <c r="D65" s="150"/>
    </row>
    <row r="165" spans="7:7" customFormat="1" x14ac:dyDescent="0.25">
      <c r="G165" s="152"/>
    </row>
    <row r="170" spans="7:7" customFormat="1" x14ac:dyDescent="0.25">
      <c r="G170">
        <f>SUM(G164:G169)</f>
        <v>0</v>
      </c>
    </row>
    <row r="981" spans="7:7" customFormat="1" x14ac:dyDescent="0.25">
      <c r="G981" s="152"/>
    </row>
    <row r="986" spans="7:7" customFormat="1" x14ac:dyDescent="0.25">
      <c r="G986">
        <f>SUM(G980:G985)</f>
        <v>0</v>
      </c>
    </row>
    <row r="1048562" spans="16370:16370" customFormat="1" x14ac:dyDescent="0.25">
      <c r="XEP1048562" s="150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opLeftCell="A7" workbookViewId="0">
      <selection activeCell="F13" sqref="F13"/>
    </sheetView>
  </sheetViews>
  <sheetFormatPr baseColWidth="10" defaultRowHeight="15" x14ac:dyDescent="0.25"/>
  <cols>
    <col min="2" max="2" width="39.85546875" bestFit="1" customWidth="1"/>
  </cols>
  <sheetData>
    <row r="2" spans="1:8" ht="21" thickBot="1" x14ac:dyDescent="0.35">
      <c r="A2" s="1755" t="s">
        <v>140</v>
      </c>
      <c r="B2" s="1755"/>
      <c r="C2" s="1755"/>
      <c r="D2" s="1755"/>
      <c r="E2" s="1755"/>
      <c r="F2" s="162"/>
      <c r="G2" s="162"/>
    </row>
    <row r="3" spans="1:8" x14ac:dyDescent="0.25">
      <c r="A3" s="155"/>
      <c r="B3" s="158"/>
      <c r="C3" s="139" t="s">
        <v>161</v>
      </c>
      <c r="D3" s="139" t="s">
        <v>141</v>
      </c>
      <c r="E3" s="139" t="s">
        <v>142</v>
      </c>
    </row>
    <row r="4" spans="1:8" x14ac:dyDescent="0.25">
      <c r="A4" s="156" t="s">
        <v>143</v>
      </c>
      <c r="B4" s="143" t="s">
        <v>144</v>
      </c>
      <c r="C4" s="153">
        <v>279917912.11993599</v>
      </c>
      <c r="D4" s="144">
        <v>298492474.12066334</v>
      </c>
      <c r="E4" s="161">
        <v>324243504.548307</v>
      </c>
      <c r="H4" s="144"/>
    </row>
    <row r="5" spans="1:8" x14ac:dyDescent="0.25">
      <c r="A5" s="156" t="s">
        <v>145</v>
      </c>
      <c r="B5" s="143" t="s">
        <v>146</v>
      </c>
      <c r="C5" s="153">
        <v>46901391.190000005</v>
      </c>
      <c r="D5" s="144">
        <v>47334443.080000006</v>
      </c>
      <c r="E5" s="161">
        <v>44631588.477522202</v>
      </c>
      <c r="H5" s="144"/>
    </row>
    <row r="6" spans="1:8" x14ac:dyDescent="0.25">
      <c r="A6" s="156" t="s">
        <v>147</v>
      </c>
      <c r="B6" s="143" t="s">
        <v>148</v>
      </c>
      <c r="C6" s="153">
        <v>900000</v>
      </c>
      <c r="D6" s="144">
        <v>900750.43540029495</v>
      </c>
      <c r="E6" s="161">
        <v>400750</v>
      </c>
      <c r="H6" s="144"/>
    </row>
    <row r="7" spans="1:8" x14ac:dyDescent="0.25">
      <c r="A7" s="156" t="s">
        <v>149</v>
      </c>
      <c r="B7" s="143" t="s">
        <v>150</v>
      </c>
      <c r="C7" s="153">
        <v>11684980.050000001</v>
      </c>
      <c r="D7" s="144">
        <v>17323020.390000001</v>
      </c>
      <c r="E7" s="161">
        <v>17680952</v>
      </c>
      <c r="H7" s="144"/>
    </row>
    <row r="8" spans="1:8" x14ac:dyDescent="0.25">
      <c r="A8" s="156" t="s">
        <v>151</v>
      </c>
      <c r="B8" s="143" t="s">
        <v>152</v>
      </c>
      <c r="C8" s="153">
        <v>61779463.465314016</v>
      </c>
      <c r="D8" s="144">
        <v>55737477.32</v>
      </c>
      <c r="E8" s="161">
        <v>84969041.659999996</v>
      </c>
      <c r="H8" s="144"/>
    </row>
    <row r="9" spans="1:8" x14ac:dyDescent="0.25">
      <c r="A9" s="156" t="s">
        <v>153</v>
      </c>
      <c r="B9" s="143" t="s">
        <v>154</v>
      </c>
      <c r="C9" s="153">
        <v>149713</v>
      </c>
      <c r="D9" s="144">
        <v>1989200.49</v>
      </c>
      <c r="E9" s="161">
        <v>5186000</v>
      </c>
      <c r="H9" s="144"/>
    </row>
    <row r="10" spans="1:8" x14ac:dyDescent="0.25">
      <c r="A10" s="156" t="s">
        <v>155</v>
      </c>
      <c r="B10" s="143" t="s">
        <v>156</v>
      </c>
      <c r="C10" s="153">
        <v>649999.69999999995</v>
      </c>
      <c r="D10" s="144">
        <v>649999.69999999995</v>
      </c>
      <c r="E10" s="161">
        <v>650000</v>
      </c>
      <c r="H10" s="144"/>
    </row>
    <row r="11" spans="1:8" x14ac:dyDescent="0.25">
      <c r="A11" s="156" t="s">
        <v>160</v>
      </c>
      <c r="B11" s="143" t="s">
        <v>158</v>
      </c>
      <c r="C11" s="153">
        <v>3314121.56</v>
      </c>
      <c r="D11" s="144">
        <v>1827787.11</v>
      </c>
      <c r="E11" s="161">
        <v>2600000</v>
      </c>
      <c r="H11" s="144"/>
    </row>
    <row r="12" spans="1:8" ht="15.75" thickBot="1" x14ac:dyDescent="0.3">
      <c r="A12" s="157"/>
      <c r="B12" s="147" t="s">
        <v>159</v>
      </c>
      <c r="C12" s="159">
        <v>405297581.08525002</v>
      </c>
      <c r="D12" s="148">
        <v>424255152.64606363</v>
      </c>
      <c r="E12" s="159">
        <v>480361836</v>
      </c>
    </row>
    <row r="13" spans="1:8" x14ac:dyDescent="0.25">
      <c r="F13" s="153"/>
    </row>
    <row r="14" spans="1:8" x14ac:dyDescent="0.25">
      <c r="F14" s="153"/>
    </row>
    <row r="15" spans="1:8" x14ac:dyDescent="0.25">
      <c r="F15" s="153"/>
    </row>
    <row r="16" spans="1:8" x14ac:dyDescent="0.25">
      <c r="F16" s="153"/>
    </row>
    <row r="21" spans="4:4" x14ac:dyDescent="0.25">
      <c r="D21" s="150"/>
    </row>
    <row r="22" spans="4:4" x14ac:dyDescent="0.25">
      <c r="D22" s="150"/>
    </row>
    <row r="23" spans="4:4" x14ac:dyDescent="0.25">
      <c r="D23" s="150"/>
    </row>
    <row r="40" spans="1:7" x14ac:dyDescent="0.25">
      <c r="B40" s="150"/>
      <c r="C40" s="150"/>
      <c r="D40" s="150"/>
    </row>
    <row r="41" spans="1:7" x14ac:dyDescent="0.25">
      <c r="A41" s="150"/>
      <c r="B41" s="150"/>
      <c r="C41" s="150"/>
      <c r="D41" s="150"/>
      <c r="E41" s="150"/>
      <c r="F41" s="150"/>
      <c r="G41" s="150"/>
    </row>
    <row r="42" spans="1:7" x14ac:dyDescent="0.25">
      <c r="A42" s="150"/>
      <c r="B42" s="150"/>
      <c r="C42" s="150"/>
      <c r="D42" s="150"/>
      <c r="E42" s="150"/>
      <c r="F42" s="150"/>
      <c r="G42" s="150"/>
    </row>
    <row r="51" spans="1:6" x14ac:dyDescent="0.25">
      <c r="A51" s="150"/>
      <c r="B51" s="150"/>
      <c r="C51" s="150"/>
      <c r="D51" s="150"/>
      <c r="E51" s="150"/>
      <c r="F51" s="150"/>
    </row>
    <row r="52" spans="1:6" x14ac:dyDescent="0.25">
      <c r="A52" s="150"/>
      <c r="B52" s="150"/>
      <c r="C52" s="150"/>
      <c r="D52" s="150"/>
      <c r="E52" s="150"/>
      <c r="F52" s="150"/>
    </row>
    <row r="53" spans="1:6" x14ac:dyDescent="0.25">
      <c r="A53" s="150"/>
      <c r="B53" s="150"/>
      <c r="C53" s="150"/>
      <c r="D53" s="150"/>
      <c r="E53" s="150"/>
      <c r="F53" s="150"/>
    </row>
    <row r="54" spans="1:6" x14ac:dyDescent="0.25">
      <c r="A54" s="150"/>
      <c r="B54" s="150"/>
      <c r="C54" s="150"/>
      <c r="D54" s="150"/>
      <c r="E54" s="150"/>
      <c r="F54" s="150"/>
    </row>
    <row r="55" spans="1:6" x14ac:dyDescent="0.25">
      <c r="A55" s="150"/>
      <c r="B55" s="150"/>
      <c r="C55" s="150"/>
      <c r="D55" s="150"/>
      <c r="E55" s="150"/>
      <c r="F55" s="150"/>
    </row>
    <row r="56" spans="1:6" x14ac:dyDescent="0.25">
      <c r="A56" s="150"/>
      <c r="B56" s="150"/>
      <c r="C56" s="150"/>
      <c r="D56" s="150"/>
      <c r="E56" s="150"/>
      <c r="F56" s="150"/>
    </row>
    <row r="57" spans="1:6" x14ac:dyDescent="0.25">
      <c r="A57" s="150"/>
      <c r="B57" s="150"/>
      <c r="C57" s="150"/>
      <c r="D57" s="150"/>
      <c r="E57" s="150"/>
      <c r="F57" s="150"/>
    </row>
    <row r="58" spans="1:6" x14ac:dyDescent="0.25">
      <c r="F58" s="153"/>
    </row>
    <row r="59" spans="1:6" x14ac:dyDescent="0.25">
      <c r="F59" s="153"/>
    </row>
    <row r="60" spans="1:6" x14ac:dyDescent="0.25">
      <c r="F60" s="153"/>
    </row>
    <row r="61" spans="1:6" x14ac:dyDescent="0.25">
      <c r="F61" s="153"/>
    </row>
    <row r="62" spans="1:6" x14ac:dyDescent="0.25">
      <c r="F62" s="153"/>
    </row>
    <row r="63" spans="1:6" x14ac:dyDescent="0.25">
      <c r="F63" s="153"/>
    </row>
    <row r="64" spans="1:6" x14ac:dyDescent="0.25">
      <c r="F64" s="153"/>
    </row>
    <row r="65" spans="6:6" x14ac:dyDescent="0.25">
      <c r="F65" s="153"/>
    </row>
  </sheetData>
  <mergeCells count="1">
    <mergeCell ref="A2:E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opLeftCell="A187" workbookViewId="0">
      <selection activeCell="G182" sqref="G182"/>
    </sheetView>
  </sheetViews>
  <sheetFormatPr baseColWidth="10" defaultRowHeight="15" x14ac:dyDescent="0.25"/>
  <cols>
    <col min="3" max="3" width="38.85546875" bestFit="1" customWidth="1"/>
  </cols>
  <sheetData>
    <row r="1" spans="1:6" ht="17.25" thickBot="1" x14ac:dyDescent="0.3">
      <c r="A1" s="1761" t="s">
        <v>538</v>
      </c>
      <c r="B1" s="1762"/>
      <c r="C1" s="1762"/>
      <c r="D1" s="411">
        <v>2020</v>
      </c>
      <c r="E1" s="412">
        <v>2019</v>
      </c>
      <c r="F1" s="413" t="s">
        <v>539</v>
      </c>
    </row>
    <row r="2" spans="1:6" x14ac:dyDescent="0.25">
      <c r="A2" s="414" t="s">
        <v>362</v>
      </c>
      <c r="B2" s="415" t="s">
        <v>410</v>
      </c>
      <c r="C2" s="416" t="s">
        <v>411</v>
      </c>
      <c r="D2" s="417"/>
      <c r="E2" s="418"/>
      <c r="F2" s="419"/>
    </row>
    <row r="3" spans="1:6" x14ac:dyDescent="0.25">
      <c r="A3" s="420">
        <v>3040000000</v>
      </c>
      <c r="B3" s="421" t="s">
        <v>452</v>
      </c>
      <c r="C3" s="421"/>
      <c r="D3" s="422">
        <v>127318196.12419996</v>
      </c>
      <c r="E3" s="423">
        <v>110335930.19659421</v>
      </c>
      <c r="F3" s="424">
        <v>0.15391419546966345</v>
      </c>
    </row>
    <row r="4" spans="1:6" x14ac:dyDescent="0.25">
      <c r="A4" s="420">
        <v>3040000000</v>
      </c>
      <c r="B4" s="421" t="s">
        <v>453</v>
      </c>
      <c r="C4" s="421"/>
      <c r="D4" s="422">
        <v>23712433.778999999</v>
      </c>
      <c r="E4" s="423">
        <v>19806152.311577499</v>
      </c>
      <c r="F4" s="424">
        <v>0.19722566028834998</v>
      </c>
    </row>
    <row r="5" spans="1:6" x14ac:dyDescent="0.25">
      <c r="A5" s="420">
        <v>3040000000</v>
      </c>
      <c r="B5" s="421" t="s">
        <v>454</v>
      </c>
      <c r="C5" s="421"/>
      <c r="D5" s="422">
        <v>11420493.397999998</v>
      </c>
      <c r="E5" s="423">
        <v>9517307.0024750009</v>
      </c>
      <c r="F5" s="424">
        <v>0.19997110474949142</v>
      </c>
    </row>
    <row r="6" spans="1:6" x14ac:dyDescent="0.25">
      <c r="A6" s="420">
        <v>3040000000</v>
      </c>
      <c r="B6" s="421" t="s">
        <v>455</v>
      </c>
      <c r="C6" s="421"/>
      <c r="D6" s="422">
        <v>16310189.338</v>
      </c>
      <c r="E6" s="423">
        <v>9260936.8190000001</v>
      </c>
      <c r="F6" s="424">
        <v>0.76118136391315772</v>
      </c>
    </row>
    <row r="7" spans="1:6" x14ac:dyDescent="0.25">
      <c r="A7" s="420">
        <v>3040000000</v>
      </c>
      <c r="B7" s="421" t="s">
        <v>456</v>
      </c>
      <c r="C7" s="421"/>
      <c r="D7" s="422">
        <v>3114561.0445249998</v>
      </c>
      <c r="E7" s="423">
        <v>3020157.7948788758</v>
      </c>
      <c r="F7" s="424">
        <v>3.1257720972791114E-2</v>
      </c>
    </row>
    <row r="8" spans="1:6" x14ac:dyDescent="0.25">
      <c r="A8" s="420">
        <v>3040000000</v>
      </c>
      <c r="B8" s="421" t="s">
        <v>457</v>
      </c>
      <c r="C8" s="421"/>
      <c r="D8" s="422">
        <v>1600000</v>
      </c>
      <c r="E8" s="423">
        <v>1600000</v>
      </c>
      <c r="F8" s="424">
        <v>0</v>
      </c>
    </row>
    <row r="9" spans="1:6" x14ac:dyDescent="0.25">
      <c r="A9" s="420">
        <v>3040000000</v>
      </c>
      <c r="B9" s="421" t="s">
        <v>458</v>
      </c>
      <c r="C9" s="421"/>
      <c r="D9" s="422">
        <v>2865707.5949999997</v>
      </c>
      <c r="E9" s="423">
        <v>13796193.198575003</v>
      </c>
      <c r="F9" s="424">
        <v>-0.79228272946366129</v>
      </c>
    </row>
    <row r="10" spans="1:6" x14ac:dyDescent="0.25">
      <c r="A10" s="420">
        <v>3040000000</v>
      </c>
      <c r="B10" s="421" t="s">
        <v>459</v>
      </c>
      <c r="C10" s="421"/>
      <c r="D10" s="422">
        <v>1050057.1499999999</v>
      </c>
      <c r="E10" s="423">
        <v>2924632.93</v>
      </c>
      <c r="F10" s="424">
        <v>-0.64096104532338694</v>
      </c>
    </row>
    <row r="11" spans="1:6" x14ac:dyDescent="0.25">
      <c r="A11" s="420">
        <v>3040000000</v>
      </c>
      <c r="B11" s="425" t="s">
        <v>460</v>
      </c>
      <c r="C11" s="425"/>
      <c r="D11" s="422">
        <v>18969114.324481297</v>
      </c>
      <c r="E11" s="423">
        <v>18183759.032774907</v>
      </c>
      <c r="F11" s="424">
        <v>4.3189930656848396E-2</v>
      </c>
    </row>
    <row r="12" spans="1:6" ht="15.75" thickBot="1" x14ac:dyDescent="0.3">
      <c r="A12" s="426"/>
      <c r="B12" s="427" t="s">
        <v>365</v>
      </c>
      <c r="C12" s="427"/>
      <c r="D12" s="428">
        <v>206360752.75320628</v>
      </c>
      <c r="E12" s="429">
        <v>188445069.28587547</v>
      </c>
      <c r="F12" s="430">
        <v>9.5071118258617471E-2</v>
      </c>
    </row>
    <row r="13" spans="1:6" x14ac:dyDescent="0.25">
      <c r="A13" s="420"/>
      <c r="B13" s="421"/>
      <c r="C13" s="421"/>
      <c r="D13" s="431"/>
      <c r="E13" s="432"/>
      <c r="F13" s="424"/>
    </row>
    <row r="14" spans="1:6" x14ac:dyDescent="0.25">
      <c r="A14" s="414" t="s">
        <v>362</v>
      </c>
      <c r="B14" s="415" t="s">
        <v>412</v>
      </c>
      <c r="C14" s="416" t="s">
        <v>413</v>
      </c>
      <c r="D14" s="433"/>
      <c r="E14" s="432"/>
      <c r="F14" s="424"/>
    </row>
    <row r="15" spans="1:6" x14ac:dyDescent="0.25">
      <c r="A15" s="420">
        <v>3040000000</v>
      </c>
      <c r="B15" s="421" t="s">
        <v>452</v>
      </c>
      <c r="C15" s="421"/>
      <c r="D15" s="422">
        <v>80192744.043068096</v>
      </c>
      <c r="E15" s="423">
        <v>65467909.744635135</v>
      </c>
      <c r="F15" s="424">
        <v>0.22491682346158326</v>
      </c>
    </row>
    <row r="16" spans="1:6" x14ac:dyDescent="0.25">
      <c r="A16" s="420">
        <v>3040000000</v>
      </c>
      <c r="B16" s="421" t="s">
        <v>461</v>
      </c>
      <c r="C16" s="421"/>
      <c r="D16" s="422">
        <v>9936435.0749999974</v>
      </c>
      <c r="E16" s="423">
        <v>6982038.8416050002</v>
      </c>
      <c r="F16" s="424">
        <v>0.42314233713369798</v>
      </c>
    </row>
    <row r="17" spans="1:6" x14ac:dyDescent="0.25">
      <c r="A17" s="420">
        <v>3040000000</v>
      </c>
      <c r="B17" s="421" t="s">
        <v>458</v>
      </c>
      <c r="C17" s="421"/>
      <c r="D17" s="422">
        <v>540476.14500000002</v>
      </c>
      <c r="E17" s="423">
        <v>492317.9118</v>
      </c>
      <c r="F17" s="424">
        <v>9.7819380619171836E-2</v>
      </c>
    </row>
    <row r="18" spans="1:6" x14ac:dyDescent="0.25">
      <c r="A18" s="420">
        <v>3040000000</v>
      </c>
      <c r="B18" s="421" t="s">
        <v>456</v>
      </c>
      <c r="C18" s="421"/>
      <c r="D18" s="422">
        <v>156175.44827499997</v>
      </c>
      <c r="E18" s="423">
        <v>128203.41643987503</v>
      </c>
      <c r="F18" s="424">
        <v>0.21818476146650356</v>
      </c>
    </row>
    <row r="19" spans="1:6" x14ac:dyDescent="0.25">
      <c r="A19" s="420">
        <v>3040000000</v>
      </c>
      <c r="B19" s="421" t="s">
        <v>462</v>
      </c>
      <c r="C19" s="421"/>
      <c r="D19" s="422">
        <v>200300</v>
      </c>
      <c r="E19" s="423">
        <v>200121.16</v>
      </c>
      <c r="F19" s="424">
        <v>8.93658621607063E-4</v>
      </c>
    </row>
    <row r="20" spans="1:6" x14ac:dyDescent="0.25">
      <c r="A20" s="420">
        <v>3040000000</v>
      </c>
      <c r="B20" s="421" t="s">
        <v>463</v>
      </c>
      <c r="C20" s="421"/>
      <c r="D20" s="422">
        <v>90000</v>
      </c>
      <c r="E20" s="423">
        <v>663686.19750486338</v>
      </c>
      <c r="F20" s="424">
        <v>-0.864393744606478</v>
      </c>
    </row>
    <row r="21" spans="1:6" x14ac:dyDescent="0.25">
      <c r="A21" s="420">
        <v>3040000000</v>
      </c>
      <c r="B21" s="421" t="s">
        <v>464</v>
      </c>
      <c r="C21" s="421"/>
      <c r="D21" s="422">
        <v>150000</v>
      </c>
      <c r="E21" s="423">
        <v>6416271.5491499994</v>
      </c>
      <c r="F21" s="424">
        <v>-0.97662193707810396</v>
      </c>
    </row>
    <row r="22" spans="1:6" x14ac:dyDescent="0.25">
      <c r="A22" s="420">
        <v>3040000000</v>
      </c>
      <c r="B22" s="425" t="s">
        <v>460</v>
      </c>
      <c r="C22" s="421"/>
      <c r="D22" s="422">
        <v>23790897.863757722</v>
      </c>
      <c r="E22" s="423">
        <v>24456718.221157722</v>
      </c>
      <c r="F22" s="424">
        <v>-2.7224435894428134E-2</v>
      </c>
    </row>
    <row r="23" spans="1:6" x14ac:dyDescent="0.25">
      <c r="A23" s="420">
        <v>3040000000</v>
      </c>
      <c r="B23" s="421" t="s">
        <v>465</v>
      </c>
      <c r="C23" s="421"/>
      <c r="D23" s="422">
        <v>224999.99</v>
      </c>
      <c r="E23" s="423">
        <v>3224999.99</v>
      </c>
      <c r="F23" s="424">
        <v>-0.930232561023977</v>
      </c>
    </row>
    <row r="24" spans="1:6" ht="15.75" thickBot="1" x14ac:dyDescent="0.3">
      <c r="A24" s="426"/>
      <c r="B24" s="427" t="s">
        <v>365</v>
      </c>
      <c r="C24" s="427"/>
      <c r="D24" s="428">
        <v>115282028.5651008</v>
      </c>
      <c r="E24" s="429">
        <v>108032267.03229259</v>
      </c>
      <c r="F24" s="430">
        <v>6.7107372009893584E-2</v>
      </c>
    </row>
    <row r="25" spans="1:6" x14ac:dyDescent="0.25">
      <c r="A25" s="420"/>
      <c r="B25" s="421"/>
      <c r="C25" s="421"/>
      <c r="D25" s="431"/>
      <c r="E25" s="432"/>
      <c r="F25" s="424"/>
    </row>
    <row r="26" spans="1:6" x14ac:dyDescent="0.25">
      <c r="A26" s="414" t="s">
        <v>362</v>
      </c>
      <c r="B26" s="415" t="s">
        <v>414</v>
      </c>
      <c r="C26" s="416" t="s">
        <v>415</v>
      </c>
      <c r="D26" s="433"/>
      <c r="E26" s="432"/>
      <c r="F26" s="424"/>
    </row>
    <row r="27" spans="1:6" x14ac:dyDescent="0.25">
      <c r="A27" s="420">
        <v>3020530000</v>
      </c>
      <c r="B27" s="421" t="s">
        <v>466</v>
      </c>
      <c r="C27" s="421"/>
      <c r="D27" s="422">
        <v>878024</v>
      </c>
      <c r="E27" s="423">
        <v>878024</v>
      </c>
      <c r="F27" s="424">
        <v>0</v>
      </c>
    </row>
    <row r="28" spans="1:6" x14ac:dyDescent="0.25">
      <c r="A28" s="420">
        <v>3020530000</v>
      </c>
      <c r="B28" s="421" t="s">
        <v>467</v>
      </c>
      <c r="C28" s="421"/>
      <c r="D28" s="422">
        <v>840000</v>
      </c>
      <c r="E28" s="423">
        <v>840000</v>
      </c>
      <c r="F28" s="424">
        <v>0</v>
      </c>
    </row>
    <row r="29" spans="1:6" x14ac:dyDescent="0.25">
      <c r="A29" s="420">
        <v>3040000000</v>
      </c>
      <c r="B29" s="421" t="s">
        <v>469</v>
      </c>
      <c r="C29" s="421"/>
      <c r="D29" s="422">
        <v>730000</v>
      </c>
      <c r="E29" s="423">
        <v>730000</v>
      </c>
      <c r="F29" s="424">
        <v>0</v>
      </c>
    </row>
    <row r="30" spans="1:6" x14ac:dyDescent="0.25">
      <c r="A30" s="420">
        <v>3020530000</v>
      </c>
      <c r="B30" s="421" t="s">
        <v>470</v>
      </c>
      <c r="C30" s="421"/>
      <c r="D30" s="422">
        <v>650000</v>
      </c>
      <c r="E30" s="423">
        <v>650000</v>
      </c>
      <c r="F30" s="424">
        <v>0</v>
      </c>
    </row>
    <row r="31" spans="1:6" ht="15.75" thickBot="1" x14ac:dyDescent="0.3">
      <c r="A31" s="426"/>
      <c r="B31" s="427" t="s">
        <v>365</v>
      </c>
      <c r="C31" s="427"/>
      <c r="D31" s="434">
        <v>3098024</v>
      </c>
      <c r="E31" s="429">
        <v>3098024</v>
      </c>
      <c r="F31" s="430">
        <v>0</v>
      </c>
    </row>
    <row r="32" spans="1:6" x14ac:dyDescent="0.25">
      <c r="A32" s="420"/>
      <c r="B32" s="435"/>
      <c r="C32" s="435"/>
      <c r="D32" s="436"/>
      <c r="E32" s="437"/>
      <c r="F32" s="424"/>
    </row>
    <row r="33" spans="1:6" x14ac:dyDescent="0.25">
      <c r="A33" s="438" t="s">
        <v>362</v>
      </c>
      <c r="B33" s="415" t="s">
        <v>416</v>
      </c>
      <c r="C33" s="439" t="s">
        <v>417</v>
      </c>
      <c r="D33" s="440"/>
      <c r="E33" s="432"/>
      <c r="F33" s="424"/>
    </row>
    <row r="34" spans="1:6" x14ac:dyDescent="0.25">
      <c r="A34" s="441">
        <v>3021390000</v>
      </c>
      <c r="B34" s="421" t="s">
        <v>540</v>
      </c>
      <c r="C34" s="421"/>
      <c r="D34" s="442">
        <v>20000</v>
      </c>
      <c r="E34" s="443">
        <v>20000</v>
      </c>
      <c r="F34" s="424">
        <v>0</v>
      </c>
    </row>
    <row r="35" spans="1:6" x14ac:dyDescent="0.25">
      <c r="A35" s="420" t="s">
        <v>541</v>
      </c>
      <c r="B35" s="421" t="s">
        <v>472</v>
      </c>
      <c r="C35" s="421"/>
      <c r="D35" s="442">
        <v>462697</v>
      </c>
      <c r="E35" s="443">
        <v>438053</v>
      </c>
      <c r="F35" s="424">
        <v>5.6258032703805139E-2</v>
      </c>
    </row>
    <row r="36" spans="1:6" x14ac:dyDescent="0.25">
      <c r="A36" s="420" t="s">
        <v>541</v>
      </c>
      <c r="B36" s="421" t="s">
        <v>473</v>
      </c>
      <c r="C36" s="421"/>
      <c r="D36" s="442">
        <v>2488762.2856000001</v>
      </c>
      <c r="E36" s="443">
        <v>2515209.7542000003</v>
      </c>
      <c r="F36" s="424">
        <v>-1.051501512183517E-2</v>
      </c>
    </row>
    <row r="37" spans="1:6" x14ac:dyDescent="0.25">
      <c r="A37" s="420" t="s">
        <v>541</v>
      </c>
      <c r="B37" s="421" t="s">
        <v>542</v>
      </c>
      <c r="C37" s="421"/>
      <c r="D37" s="442">
        <v>563445.55000000005</v>
      </c>
      <c r="E37" s="443">
        <v>544637.42999999993</v>
      </c>
      <c r="F37" s="424">
        <v>3.4533285749384079E-2</v>
      </c>
    </row>
    <row r="38" spans="1:6" x14ac:dyDescent="0.25">
      <c r="A38" s="420" t="s">
        <v>541</v>
      </c>
      <c r="B38" s="421" t="s">
        <v>543</v>
      </c>
      <c r="C38" s="421"/>
      <c r="D38" s="442">
        <v>0</v>
      </c>
      <c r="E38" s="443">
        <v>358773.3</v>
      </c>
      <c r="F38" s="424">
        <v>-1</v>
      </c>
    </row>
    <row r="39" spans="1:6" x14ac:dyDescent="0.25">
      <c r="A39" s="441">
        <v>3020650000</v>
      </c>
      <c r="B39" s="421" t="s">
        <v>476</v>
      </c>
      <c r="C39" s="421"/>
      <c r="D39" s="442">
        <v>1490000</v>
      </c>
      <c r="E39" s="443">
        <v>1544000</v>
      </c>
      <c r="F39" s="424">
        <v>-3.4974093264248718E-2</v>
      </c>
    </row>
    <row r="40" spans="1:6" x14ac:dyDescent="0.25">
      <c r="A40" s="441">
        <v>3020720000</v>
      </c>
      <c r="B40" s="421" t="s">
        <v>480</v>
      </c>
      <c r="C40" s="421"/>
      <c r="D40" s="442">
        <v>125000</v>
      </c>
      <c r="E40" s="443">
        <v>125000</v>
      </c>
      <c r="F40" s="424">
        <v>0</v>
      </c>
    </row>
    <row r="41" spans="1:6" x14ac:dyDescent="0.25">
      <c r="A41" s="441">
        <v>3020760000</v>
      </c>
      <c r="B41" s="421" t="s">
        <v>33</v>
      </c>
      <c r="C41" s="421"/>
      <c r="D41" s="442">
        <v>90000</v>
      </c>
      <c r="E41" s="443">
        <v>90000</v>
      </c>
      <c r="F41" s="424">
        <v>0</v>
      </c>
    </row>
    <row r="42" spans="1:6" x14ac:dyDescent="0.25">
      <c r="A42" s="441">
        <v>3020000000</v>
      </c>
      <c r="B42" s="421" t="s">
        <v>482</v>
      </c>
      <c r="C42" s="421"/>
      <c r="D42" s="444">
        <v>20000</v>
      </c>
      <c r="E42" s="445">
        <v>0</v>
      </c>
      <c r="F42" s="424">
        <v>1</v>
      </c>
    </row>
    <row r="43" spans="1:6" x14ac:dyDescent="0.25">
      <c r="A43" s="441">
        <v>3021390000</v>
      </c>
      <c r="B43" s="421" t="s">
        <v>483</v>
      </c>
      <c r="C43" s="421"/>
      <c r="D43" s="444">
        <v>3000</v>
      </c>
      <c r="E43" s="446">
        <v>15000</v>
      </c>
      <c r="F43" s="424">
        <v>-0.8</v>
      </c>
    </row>
    <row r="44" spans="1:6" ht="15.75" thickBot="1" x14ac:dyDescent="0.3">
      <c r="A44" s="426"/>
      <c r="B44" s="427" t="s">
        <v>365</v>
      </c>
      <c r="C44" s="427"/>
      <c r="D44" s="434">
        <v>5262904.8355999999</v>
      </c>
      <c r="E44" s="429">
        <v>5650673.4841999998</v>
      </c>
      <c r="F44" s="430">
        <v>-6.862343925626746E-2</v>
      </c>
    </row>
    <row r="45" spans="1:6" x14ac:dyDescent="0.25">
      <c r="A45" s="438"/>
      <c r="B45" s="435"/>
      <c r="C45" s="435"/>
      <c r="D45" s="447"/>
      <c r="E45" s="448"/>
      <c r="F45" s="449"/>
    </row>
    <row r="46" spans="1:6" x14ac:dyDescent="0.25">
      <c r="A46" s="450" t="s">
        <v>362</v>
      </c>
      <c r="B46" s="451" t="s">
        <v>418</v>
      </c>
      <c r="C46" s="451" t="s">
        <v>419</v>
      </c>
      <c r="D46" s="452"/>
      <c r="E46" s="453"/>
      <c r="F46" s="454"/>
    </row>
    <row r="47" spans="1:6" x14ac:dyDescent="0.25">
      <c r="A47" s="455">
        <v>3020240000</v>
      </c>
      <c r="B47" s="425" t="s">
        <v>49</v>
      </c>
      <c r="C47" s="425"/>
      <c r="D47" s="456">
        <v>1895248</v>
      </c>
      <c r="E47" s="457">
        <v>1857500</v>
      </c>
      <c r="F47" s="424">
        <v>2.0321938088829095E-2</v>
      </c>
    </row>
    <row r="48" spans="1:6" x14ac:dyDescent="0.25">
      <c r="A48" s="75" t="s">
        <v>50</v>
      </c>
      <c r="B48" s="425" t="s">
        <v>51</v>
      </c>
      <c r="C48" s="425"/>
      <c r="D48" s="456">
        <v>244000</v>
      </c>
      <c r="E48" s="457">
        <v>244000</v>
      </c>
      <c r="F48" s="424">
        <v>0</v>
      </c>
    </row>
    <row r="49" spans="1:6" x14ac:dyDescent="0.25">
      <c r="A49" s="455">
        <v>3020500000</v>
      </c>
      <c r="B49" s="425" t="s">
        <v>544</v>
      </c>
      <c r="C49" s="425"/>
      <c r="D49" s="456">
        <v>231000</v>
      </c>
      <c r="E49" s="457">
        <v>196000</v>
      </c>
      <c r="F49" s="424">
        <v>0.1785714285714286</v>
      </c>
    </row>
    <row r="50" spans="1:6" x14ac:dyDescent="0.25">
      <c r="A50" s="455">
        <v>3021060000</v>
      </c>
      <c r="B50" s="1639" t="s">
        <v>9</v>
      </c>
      <c r="C50" s="1640"/>
      <c r="D50" s="456">
        <v>746000</v>
      </c>
      <c r="E50" s="457">
        <v>784300</v>
      </c>
      <c r="F50" s="424">
        <v>-4.8833354583705191E-2</v>
      </c>
    </row>
    <row r="51" spans="1:6" x14ac:dyDescent="0.25">
      <c r="A51" s="455" t="s">
        <v>67</v>
      </c>
      <c r="B51" s="425" t="s">
        <v>545</v>
      </c>
      <c r="C51" s="425"/>
      <c r="D51" s="456">
        <v>0</v>
      </c>
      <c r="E51" s="457">
        <v>0</v>
      </c>
      <c r="F51" s="424">
        <v>0</v>
      </c>
    </row>
    <row r="52" spans="1:6" ht="15.75" thickBot="1" x14ac:dyDescent="0.3">
      <c r="A52" s="426"/>
      <c r="B52" s="427" t="s">
        <v>365</v>
      </c>
      <c r="C52" s="427"/>
      <c r="D52" s="428">
        <v>3116248</v>
      </c>
      <c r="E52" s="429">
        <v>3081800</v>
      </c>
      <c r="F52" s="430">
        <v>1.1177883055357274E-2</v>
      </c>
    </row>
    <row r="53" spans="1:6" x14ac:dyDescent="0.25">
      <c r="A53" s="455"/>
      <c r="B53" s="425"/>
      <c r="C53" s="425"/>
      <c r="D53" s="456"/>
      <c r="E53" s="458"/>
      <c r="F53" s="459"/>
    </row>
    <row r="54" spans="1:6" x14ac:dyDescent="0.25">
      <c r="A54" s="450" t="s">
        <v>362</v>
      </c>
      <c r="B54" s="451" t="s">
        <v>420</v>
      </c>
      <c r="C54" s="451" t="s">
        <v>421</v>
      </c>
      <c r="D54" s="452"/>
      <c r="E54" s="460"/>
      <c r="F54" s="454"/>
    </row>
    <row r="55" spans="1:6" x14ac:dyDescent="0.25">
      <c r="A55" s="455">
        <v>3020200000</v>
      </c>
      <c r="B55" s="421" t="s">
        <v>484</v>
      </c>
      <c r="C55" s="425"/>
      <c r="D55" s="456">
        <v>735000</v>
      </c>
      <c r="E55" s="457">
        <v>660000</v>
      </c>
      <c r="F55" s="424">
        <v>0.11363636363636354</v>
      </c>
    </row>
    <row r="56" spans="1:6" x14ac:dyDescent="0.25">
      <c r="A56" s="455">
        <v>3020200000</v>
      </c>
      <c r="B56" s="421" t="s">
        <v>485</v>
      </c>
      <c r="C56" s="425"/>
      <c r="D56" s="456">
        <v>2727500</v>
      </c>
      <c r="E56" s="457">
        <v>2750000</v>
      </c>
      <c r="F56" s="424">
        <v>-8.181818181818179E-3</v>
      </c>
    </row>
    <row r="57" spans="1:6" x14ac:dyDescent="0.25">
      <c r="A57" s="455">
        <v>3020970000</v>
      </c>
      <c r="B57" s="421" t="s">
        <v>21</v>
      </c>
      <c r="C57" s="425"/>
      <c r="D57" s="456">
        <v>20000</v>
      </c>
      <c r="E57" s="457">
        <v>30000</v>
      </c>
      <c r="F57" s="424">
        <v>-0.33333333333333337</v>
      </c>
    </row>
    <row r="58" spans="1:6" x14ac:dyDescent="0.25">
      <c r="A58" s="455">
        <v>3020200000</v>
      </c>
      <c r="B58" s="421" t="s">
        <v>546</v>
      </c>
      <c r="C58" s="425"/>
      <c r="D58" s="456">
        <v>377553</v>
      </c>
      <c r="E58" s="457">
        <v>414753</v>
      </c>
      <c r="F58" s="424">
        <v>-8.9691937128845378E-2</v>
      </c>
    </row>
    <row r="59" spans="1:6" x14ac:dyDescent="0.25">
      <c r="A59" s="455">
        <v>3020970000</v>
      </c>
      <c r="B59" s="421" t="s">
        <v>487</v>
      </c>
      <c r="C59" s="425"/>
      <c r="D59" s="456">
        <v>586652</v>
      </c>
      <c r="E59" s="457">
        <v>654352</v>
      </c>
      <c r="F59" s="424">
        <v>-0.10346113406851354</v>
      </c>
    </row>
    <row r="60" spans="1:6" x14ac:dyDescent="0.25">
      <c r="A60" s="455">
        <v>3022610000</v>
      </c>
      <c r="B60" s="421" t="s">
        <v>547</v>
      </c>
      <c r="C60" s="425"/>
      <c r="D60" s="456">
        <v>345000</v>
      </c>
      <c r="E60" s="457">
        <v>495000</v>
      </c>
      <c r="F60" s="424">
        <v>-0.30303030303030298</v>
      </c>
    </row>
    <row r="61" spans="1:6" x14ac:dyDescent="0.25">
      <c r="A61" s="455">
        <v>3023080000</v>
      </c>
      <c r="B61" s="421" t="s">
        <v>548</v>
      </c>
      <c r="C61" s="425"/>
      <c r="D61" s="456">
        <v>125000</v>
      </c>
      <c r="E61" s="457">
        <v>155000</v>
      </c>
      <c r="F61" s="424">
        <v>-0.19354838709677424</v>
      </c>
    </row>
    <row r="62" spans="1:6" x14ac:dyDescent="0.25">
      <c r="A62" s="455">
        <v>3021570000</v>
      </c>
      <c r="B62" s="421" t="s">
        <v>82</v>
      </c>
      <c r="C62" s="425"/>
      <c r="D62" s="456">
        <v>40000</v>
      </c>
      <c r="E62" s="457">
        <v>59983</v>
      </c>
      <c r="F62" s="424">
        <v>-0.33314439091075809</v>
      </c>
    </row>
    <row r="63" spans="1:6" x14ac:dyDescent="0.25">
      <c r="A63" s="455">
        <v>3020200000</v>
      </c>
      <c r="B63" s="421" t="s">
        <v>493</v>
      </c>
      <c r="C63" s="421"/>
      <c r="D63" s="456">
        <v>20000</v>
      </c>
      <c r="E63" s="457">
        <v>20000</v>
      </c>
      <c r="F63" s="424">
        <v>0</v>
      </c>
    </row>
    <row r="64" spans="1:6" x14ac:dyDescent="0.25">
      <c r="A64" s="455">
        <v>3022860400</v>
      </c>
      <c r="B64" s="421" t="s">
        <v>83</v>
      </c>
      <c r="C64" s="421"/>
      <c r="D64" s="456">
        <v>14000</v>
      </c>
      <c r="E64" s="457">
        <v>14000</v>
      </c>
      <c r="F64" s="424">
        <v>0</v>
      </c>
    </row>
    <row r="65" spans="1:6" x14ac:dyDescent="0.25">
      <c r="A65" s="455">
        <v>3024850000</v>
      </c>
      <c r="B65" s="1756" t="s">
        <v>495</v>
      </c>
      <c r="C65" s="1757"/>
      <c r="D65" s="456">
        <v>0</v>
      </c>
      <c r="E65" s="457">
        <v>20000</v>
      </c>
      <c r="F65" s="424">
        <v>-1</v>
      </c>
    </row>
    <row r="66" spans="1:6" x14ac:dyDescent="0.25">
      <c r="A66" s="455">
        <v>3020310000</v>
      </c>
      <c r="B66" s="461" t="s">
        <v>84</v>
      </c>
      <c r="C66" s="461"/>
      <c r="D66" s="456">
        <v>152356</v>
      </c>
      <c r="E66" s="462">
        <v>153200</v>
      </c>
      <c r="F66" s="424">
        <v>-5.5091383812010397E-3</v>
      </c>
    </row>
    <row r="67" spans="1:6" x14ac:dyDescent="0.25">
      <c r="A67" s="455">
        <v>3020200000</v>
      </c>
      <c r="B67" s="463" t="s">
        <v>494</v>
      </c>
      <c r="D67" s="456">
        <v>81000</v>
      </c>
      <c r="E67" s="462">
        <v>0</v>
      </c>
      <c r="F67" s="424">
        <v>1</v>
      </c>
    </row>
    <row r="68" spans="1:6" ht="15.75" thickBot="1" x14ac:dyDescent="0.3">
      <c r="A68" s="426"/>
      <c r="B68" s="427" t="s">
        <v>365</v>
      </c>
      <c r="C68" s="427"/>
      <c r="D68" s="428">
        <v>5224061</v>
      </c>
      <c r="E68" s="429">
        <v>5426288</v>
      </c>
      <c r="F68" s="449">
        <v>-3.7268018210607323E-2</v>
      </c>
    </row>
    <row r="69" spans="1:6" x14ac:dyDescent="0.25">
      <c r="A69" s="464"/>
      <c r="B69" s="465"/>
      <c r="C69" s="465"/>
      <c r="D69" s="466"/>
      <c r="E69" s="467"/>
      <c r="F69" s="468"/>
    </row>
    <row r="70" spans="1:6" x14ac:dyDescent="0.25">
      <c r="A70" s="450" t="s">
        <v>362</v>
      </c>
      <c r="B70" s="451" t="s">
        <v>422</v>
      </c>
      <c r="C70" s="451" t="s">
        <v>423</v>
      </c>
      <c r="D70" s="452"/>
      <c r="E70" s="460"/>
      <c r="F70" s="454"/>
    </row>
    <row r="71" spans="1:6" x14ac:dyDescent="0.25">
      <c r="A71" s="455">
        <v>3021810000</v>
      </c>
      <c r="B71" s="421" t="s">
        <v>549</v>
      </c>
      <c r="C71" s="425"/>
      <c r="D71" s="456">
        <v>33000</v>
      </c>
      <c r="E71" s="457">
        <v>25000</v>
      </c>
      <c r="F71" s="424">
        <v>0.32000000000000006</v>
      </c>
    </row>
    <row r="72" spans="1:6" x14ac:dyDescent="0.25">
      <c r="A72" s="455">
        <v>3024420000</v>
      </c>
      <c r="B72" s="421" t="s">
        <v>497</v>
      </c>
      <c r="C72" s="425"/>
      <c r="D72" s="456">
        <v>591000</v>
      </c>
      <c r="E72" s="457">
        <v>610000</v>
      </c>
      <c r="F72" s="424">
        <v>-3.1147540983606503E-2</v>
      </c>
    </row>
    <row r="73" spans="1:6" x14ac:dyDescent="0.25">
      <c r="A73" s="455">
        <v>3021120000</v>
      </c>
      <c r="B73" s="421" t="s">
        <v>71</v>
      </c>
      <c r="C73" s="425"/>
      <c r="D73" s="456">
        <v>60000</v>
      </c>
      <c r="E73" s="457">
        <v>60000</v>
      </c>
      <c r="F73" s="424">
        <v>0</v>
      </c>
    </row>
    <row r="74" spans="1:6" x14ac:dyDescent="0.25">
      <c r="A74" s="455" t="s">
        <v>67</v>
      </c>
      <c r="B74" s="421" t="s">
        <v>550</v>
      </c>
      <c r="C74" s="425"/>
      <c r="D74" s="456">
        <v>11951516</v>
      </c>
      <c r="E74" s="457">
        <v>11004165</v>
      </c>
      <c r="F74" s="424">
        <v>8.6090221293482871E-2</v>
      </c>
    </row>
    <row r="75" spans="1:6" x14ac:dyDescent="0.25">
      <c r="A75" s="455">
        <v>30222500000</v>
      </c>
      <c r="B75" s="421" t="s">
        <v>500</v>
      </c>
      <c r="C75" s="425"/>
      <c r="D75" s="456">
        <v>2118250</v>
      </c>
      <c r="E75" s="457">
        <v>2010500</v>
      </c>
      <c r="F75" s="424">
        <v>5.3593633424521281E-2</v>
      </c>
    </row>
    <row r="76" spans="1:6" x14ac:dyDescent="0.25">
      <c r="A76" s="455">
        <v>3021810000</v>
      </c>
      <c r="B76" s="421" t="s">
        <v>499</v>
      </c>
      <c r="C76" s="425"/>
      <c r="D76" s="456">
        <v>90000</v>
      </c>
      <c r="E76" s="457">
        <v>90000</v>
      </c>
      <c r="F76" s="424">
        <v>0</v>
      </c>
    </row>
    <row r="77" spans="1:6" x14ac:dyDescent="0.25">
      <c r="A77" s="455">
        <v>3020000000</v>
      </c>
      <c r="B77" s="421" t="s">
        <v>501</v>
      </c>
      <c r="C77" s="425"/>
      <c r="D77" s="456">
        <v>35000</v>
      </c>
      <c r="E77" s="457">
        <v>30000</v>
      </c>
      <c r="F77" s="424">
        <v>0.16666666666666674</v>
      </c>
    </row>
    <row r="78" spans="1:6" x14ac:dyDescent="0.25">
      <c r="A78" s="455">
        <v>3021560000</v>
      </c>
      <c r="B78" s="421" t="s">
        <v>502</v>
      </c>
      <c r="C78" s="425"/>
      <c r="D78" s="456">
        <v>198000</v>
      </c>
      <c r="E78" s="457">
        <v>191930</v>
      </c>
      <c r="F78" s="424">
        <v>3.1626113687281743E-2</v>
      </c>
    </row>
    <row r="79" spans="1:6" x14ac:dyDescent="0.25">
      <c r="A79" s="455">
        <v>3022710000</v>
      </c>
      <c r="B79" s="421" t="s">
        <v>503</v>
      </c>
      <c r="C79" s="425"/>
      <c r="D79" s="456">
        <v>117329.42</v>
      </c>
      <c r="E79" s="457">
        <v>130000</v>
      </c>
      <c r="F79" s="424">
        <v>-9.7466000000000053E-2</v>
      </c>
    </row>
    <row r="80" spans="1:6" x14ac:dyDescent="0.25">
      <c r="A80" s="441">
        <v>3024140000</v>
      </c>
      <c r="B80" s="421" t="s">
        <v>504</v>
      </c>
      <c r="C80" s="425"/>
      <c r="D80" s="456">
        <v>25173</v>
      </c>
      <c r="E80" s="457">
        <v>31000</v>
      </c>
      <c r="F80" s="424">
        <v>-0.18796774193548382</v>
      </c>
    </row>
    <row r="81" spans="1:6" x14ac:dyDescent="0.25">
      <c r="A81" s="441">
        <v>3021120000</v>
      </c>
      <c r="B81" s="421" t="s">
        <v>505</v>
      </c>
      <c r="C81" s="425"/>
      <c r="D81" s="456">
        <v>5875</v>
      </c>
      <c r="E81" s="457">
        <v>0</v>
      </c>
      <c r="F81" s="424">
        <v>1</v>
      </c>
    </row>
    <row r="82" spans="1:6" x14ac:dyDescent="0.25">
      <c r="A82" s="441">
        <v>3020450000</v>
      </c>
      <c r="B82" s="421" t="s">
        <v>551</v>
      </c>
      <c r="C82" s="425"/>
      <c r="D82" s="456">
        <v>226700</v>
      </c>
      <c r="E82" s="457">
        <v>602000</v>
      </c>
      <c r="F82" s="424">
        <v>-0.62342192691029896</v>
      </c>
    </row>
    <row r="83" spans="1:6" ht="15.75" thickBot="1" x14ac:dyDescent="0.3">
      <c r="A83" s="426"/>
      <c r="B83" s="427" t="s">
        <v>365</v>
      </c>
      <c r="C83" s="427"/>
      <c r="D83" s="428">
        <v>15451843.42</v>
      </c>
      <c r="E83" s="429">
        <v>14784595</v>
      </c>
      <c r="F83" s="430">
        <v>4.5131328927170422E-2</v>
      </c>
    </row>
    <row r="84" spans="1:6" x14ac:dyDescent="0.25">
      <c r="A84" s="455"/>
      <c r="B84" s="425"/>
      <c r="C84" s="425"/>
      <c r="D84" s="456"/>
      <c r="E84" s="458"/>
      <c r="F84" s="459"/>
    </row>
    <row r="85" spans="1:6" x14ac:dyDescent="0.25">
      <c r="A85" s="414" t="s">
        <v>362</v>
      </c>
      <c r="B85" s="415" t="s">
        <v>424</v>
      </c>
      <c r="C85" s="416" t="s">
        <v>552</v>
      </c>
      <c r="D85" s="469"/>
      <c r="E85" s="470"/>
      <c r="F85" s="459"/>
    </row>
    <row r="86" spans="1:6" x14ac:dyDescent="0.25">
      <c r="A86" s="455">
        <v>3021070000</v>
      </c>
      <c r="B86" s="421" t="s">
        <v>120</v>
      </c>
      <c r="C86" s="425"/>
      <c r="D86" s="456">
        <v>375774.38</v>
      </c>
      <c r="E86" s="457">
        <v>375161</v>
      </c>
      <c r="F86" s="424">
        <v>1.6349780494240296E-3</v>
      </c>
    </row>
    <row r="87" spans="1:6" ht="15.75" thickBot="1" x14ac:dyDescent="0.3">
      <c r="A87" s="426"/>
      <c r="B87" s="427" t="s">
        <v>365</v>
      </c>
      <c r="C87" s="427"/>
      <c r="D87" s="428">
        <v>375774.38</v>
      </c>
      <c r="E87" s="429">
        <v>375161</v>
      </c>
      <c r="F87" s="430">
        <v>1.6349780494240296E-3</v>
      </c>
    </row>
    <row r="88" spans="1:6" x14ac:dyDescent="0.25">
      <c r="A88" s="450"/>
      <c r="B88" s="451"/>
      <c r="C88" s="451"/>
      <c r="D88" s="452"/>
      <c r="E88" s="460"/>
      <c r="F88" s="449"/>
    </row>
    <row r="89" spans="1:6" x14ac:dyDescent="0.25">
      <c r="A89" s="471" t="s">
        <v>553</v>
      </c>
      <c r="B89" s="416" t="s">
        <v>426</v>
      </c>
      <c r="C89" s="416" t="s">
        <v>427</v>
      </c>
      <c r="D89" s="452"/>
      <c r="E89" s="460"/>
      <c r="F89" s="449"/>
    </row>
    <row r="90" spans="1:6" x14ac:dyDescent="0.25">
      <c r="A90" s="455">
        <v>3020350000</v>
      </c>
      <c r="B90" s="421" t="s">
        <v>507</v>
      </c>
      <c r="C90" s="416"/>
      <c r="D90" s="456">
        <v>31000</v>
      </c>
      <c r="E90" s="460">
        <v>16000</v>
      </c>
      <c r="F90" s="424">
        <v>0.9375</v>
      </c>
    </row>
    <row r="91" spans="1:6" ht="15.75" thickBot="1" x14ac:dyDescent="0.3">
      <c r="A91" s="426"/>
      <c r="B91" s="427" t="s">
        <v>365</v>
      </c>
      <c r="C91" s="427"/>
      <c r="D91" s="428">
        <v>31000</v>
      </c>
      <c r="E91" s="429">
        <v>16000</v>
      </c>
      <c r="F91" s="430">
        <v>0.9375</v>
      </c>
    </row>
    <row r="92" spans="1:6" x14ac:dyDescent="0.25">
      <c r="A92" s="450"/>
      <c r="B92" s="451"/>
      <c r="C92" s="451"/>
      <c r="D92" s="472"/>
      <c r="E92" s="473"/>
      <c r="F92" s="474"/>
    </row>
    <row r="93" spans="1:6" x14ac:dyDescent="0.25">
      <c r="A93" s="471" t="s">
        <v>554</v>
      </c>
      <c r="B93" s="416"/>
      <c r="C93" s="416" t="s">
        <v>429</v>
      </c>
      <c r="D93" s="472"/>
      <c r="E93" s="475"/>
      <c r="F93" s="474"/>
    </row>
    <row r="94" spans="1:6" x14ac:dyDescent="0.25">
      <c r="A94" s="455">
        <v>3020970101</v>
      </c>
      <c r="B94" s="421" t="s">
        <v>508</v>
      </c>
      <c r="C94" s="425"/>
      <c r="D94" s="476">
        <v>124413</v>
      </c>
      <c r="E94" s="477">
        <v>232413</v>
      </c>
      <c r="F94" s="478">
        <v>-0.46469001303713653</v>
      </c>
    </row>
    <row r="95" spans="1:6" x14ac:dyDescent="0.25">
      <c r="A95" s="455">
        <v>3020870000</v>
      </c>
      <c r="B95" s="425" t="s">
        <v>20</v>
      </c>
      <c r="C95" s="425"/>
      <c r="D95" s="476">
        <v>233246</v>
      </c>
      <c r="E95" s="477">
        <v>211972</v>
      </c>
      <c r="F95" s="478">
        <v>0.10036231200347223</v>
      </c>
    </row>
    <row r="96" spans="1:6" ht="15.75" thickBot="1" x14ac:dyDescent="0.3">
      <c r="A96" s="426"/>
      <c r="B96" s="427" t="s">
        <v>555</v>
      </c>
      <c r="C96" s="427"/>
      <c r="D96" s="428">
        <v>357659</v>
      </c>
      <c r="E96" s="479">
        <v>444385</v>
      </c>
      <c r="F96" s="480"/>
    </row>
    <row r="97" spans="1:6" ht="15.75" thickBot="1" x14ac:dyDescent="0.3">
      <c r="A97" s="481" t="s">
        <v>556</v>
      </c>
      <c r="B97" s="482" t="s">
        <v>284</v>
      </c>
      <c r="C97" s="483"/>
      <c r="D97" s="484">
        <v>354560295.95390713</v>
      </c>
      <c r="E97" s="485">
        <v>329354262.80236804</v>
      </c>
      <c r="F97" s="486">
        <v>7.653167424362195E-2</v>
      </c>
    </row>
    <row r="98" spans="1:6" x14ac:dyDescent="0.25">
      <c r="A98" s="450" t="s">
        <v>362</v>
      </c>
      <c r="B98" s="451" t="s">
        <v>510</v>
      </c>
      <c r="C98" s="451" t="s">
        <v>557</v>
      </c>
      <c r="D98" s="452"/>
      <c r="E98" s="460"/>
      <c r="F98" s="454"/>
    </row>
    <row r="99" spans="1:6" x14ac:dyDescent="0.25">
      <c r="A99" s="455">
        <v>3020060000</v>
      </c>
      <c r="B99" s="421" t="s">
        <v>522</v>
      </c>
      <c r="C99" s="425"/>
      <c r="D99" s="456">
        <v>60000</v>
      </c>
      <c r="E99" s="457">
        <v>74000</v>
      </c>
      <c r="F99" s="424">
        <v>-0.18918918918918914</v>
      </c>
    </row>
    <row r="100" spans="1:6" x14ac:dyDescent="0.25">
      <c r="A100" s="455">
        <v>3020060100</v>
      </c>
      <c r="B100" s="421" t="s">
        <v>523</v>
      </c>
      <c r="C100" s="425"/>
      <c r="D100" s="456">
        <v>3251500</v>
      </c>
      <c r="E100" s="457">
        <v>3870000</v>
      </c>
      <c r="F100" s="424">
        <v>-0.15981912144702848</v>
      </c>
    </row>
    <row r="101" spans="1:6" x14ac:dyDescent="0.25">
      <c r="A101" s="455">
        <v>3020060100</v>
      </c>
      <c r="B101" s="421" t="s">
        <v>525</v>
      </c>
      <c r="C101" s="425"/>
      <c r="D101" s="456">
        <v>45000</v>
      </c>
      <c r="E101" s="457">
        <v>225000</v>
      </c>
      <c r="F101" s="424">
        <v>-0.8</v>
      </c>
    </row>
    <row r="102" spans="1:6" x14ac:dyDescent="0.25">
      <c r="A102" s="455" t="s">
        <v>558</v>
      </c>
      <c r="B102" s="421" t="s">
        <v>526</v>
      </c>
      <c r="C102" s="425"/>
      <c r="D102" s="456">
        <v>362500</v>
      </c>
      <c r="E102" s="457">
        <v>0</v>
      </c>
      <c r="F102" s="424">
        <v>1</v>
      </c>
    </row>
    <row r="103" spans="1:6" x14ac:dyDescent="0.25">
      <c r="A103" s="455">
        <v>3020190000</v>
      </c>
      <c r="B103" s="425" t="s">
        <v>524</v>
      </c>
      <c r="C103" s="425"/>
      <c r="D103" s="456">
        <v>250000</v>
      </c>
      <c r="E103" s="457">
        <v>350000</v>
      </c>
      <c r="F103" s="424">
        <v>-0.2857142857142857</v>
      </c>
    </row>
    <row r="104" spans="1:6" x14ac:dyDescent="0.25">
      <c r="A104" s="455">
        <v>3020170000</v>
      </c>
      <c r="B104" s="421" t="s">
        <v>527</v>
      </c>
      <c r="C104" s="425"/>
      <c r="D104" s="456">
        <v>61458465</v>
      </c>
      <c r="E104" s="457">
        <v>32989267.140000001</v>
      </c>
      <c r="F104" s="424">
        <v>0.86298364068478062</v>
      </c>
    </row>
    <row r="105" spans="1:6" x14ac:dyDescent="0.25">
      <c r="A105" s="455">
        <v>3020170000</v>
      </c>
      <c r="B105" s="421" t="s">
        <v>54</v>
      </c>
      <c r="C105" s="425"/>
      <c r="D105" s="456">
        <v>2986750</v>
      </c>
      <c r="E105" s="457">
        <v>3096086</v>
      </c>
      <c r="F105" s="424">
        <v>-3.5314264526243755E-2</v>
      </c>
    </row>
    <row r="106" spans="1:6" x14ac:dyDescent="0.25">
      <c r="A106" s="455">
        <v>3022260000</v>
      </c>
      <c r="B106" s="421" t="s">
        <v>61</v>
      </c>
      <c r="C106" s="425"/>
      <c r="D106" s="456">
        <v>12000</v>
      </c>
      <c r="E106" s="457">
        <v>12000</v>
      </c>
      <c r="F106" s="424">
        <v>0</v>
      </c>
    </row>
    <row r="107" spans="1:6" x14ac:dyDescent="0.25">
      <c r="A107" s="455">
        <v>3020190000</v>
      </c>
      <c r="B107" s="421" t="s">
        <v>59</v>
      </c>
      <c r="C107" s="425"/>
      <c r="D107" s="456">
        <v>5950057.7999999998</v>
      </c>
      <c r="E107" s="457">
        <v>3847500</v>
      </c>
      <c r="F107" s="424">
        <v>0.54647376218323584</v>
      </c>
    </row>
    <row r="108" spans="1:6" x14ac:dyDescent="0.25">
      <c r="A108" s="455">
        <v>3021430000</v>
      </c>
      <c r="B108" s="1756" t="s">
        <v>528</v>
      </c>
      <c r="C108" s="1757"/>
      <c r="D108" s="456">
        <v>17500</v>
      </c>
      <c r="E108" s="457">
        <v>35000</v>
      </c>
      <c r="F108" s="424">
        <v>-0.5</v>
      </c>
    </row>
    <row r="109" spans="1:6" x14ac:dyDescent="0.25">
      <c r="A109" s="455" t="s">
        <v>67</v>
      </c>
      <c r="B109" s="1756" t="s">
        <v>529</v>
      </c>
      <c r="C109" s="1757"/>
      <c r="D109" s="456">
        <v>225000</v>
      </c>
      <c r="E109" s="457">
        <v>300000</v>
      </c>
      <c r="F109" s="424">
        <v>-0.25</v>
      </c>
    </row>
    <row r="110" spans="1:6" x14ac:dyDescent="0.25">
      <c r="A110" s="455">
        <v>3021160000</v>
      </c>
      <c r="B110" s="1756" t="s">
        <v>530</v>
      </c>
      <c r="C110" s="1757"/>
      <c r="D110" s="456">
        <v>228604</v>
      </c>
      <c r="E110" s="457">
        <v>330000</v>
      </c>
      <c r="F110" s="424">
        <v>-0.30726060606060601</v>
      </c>
    </row>
    <row r="111" spans="1:6" x14ac:dyDescent="0.25">
      <c r="A111" s="455" t="s">
        <v>559</v>
      </c>
      <c r="B111" s="461" t="s">
        <v>531</v>
      </c>
      <c r="C111" s="461"/>
      <c r="D111" s="456">
        <v>4025000</v>
      </c>
      <c r="E111" s="457">
        <v>0</v>
      </c>
      <c r="F111" s="424">
        <v>1</v>
      </c>
    </row>
    <row r="112" spans="1:6" x14ac:dyDescent="0.25">
      <c r="A112" s="455">
        <v>3020020000</v>
      </c>
      <c r="B112" s="421" t="s">
        <v>58</v>
      </c>
      <c r="C112" s="425"/>
      <c r="D112" s="456">
        <v>611000</v>
      </c>
      <c r="E112" s="457">
        <v>596000</v>
      </c>
      <c r="F112" s="424">
        <v>2.5167785234899265E-2</v>
      </c>
    </row>
    <row r="113" spans="1:6" x14ac:dyDescent="0.25">
      <c r="A113" s="455">
        <v>3020700000</v>
      </c>
      <c r="B113" s="421" t="s">
        <v>90</v>
      </c>
      <c r="C113" s="425"/>
      <c r="D113" s="456">
        <v>72640</v>
      </c>
      <c r="E113" s="457">
        <v>72640</v>
      </c>
      <c r="F113" s="424">
        <v>0</v>
      </c>
    </row>
    <row r="114" spans="1:6" x14ac:dyDescent="0.25">
      <c r="A114" s="455" t="s">
        <v>80</v>
      </c>
      <c r="B114" s="421" t="s">
        <v>532</v>
      </c>
      <c r="C114" s="425"/>
      <c r="D114" s="456">
        <v>50000</v>
      </c>
      <c r="E114" s="457">
        <v>50000</v>
      </c>
      <c r="F114" s="424">
        <v>0</v>
      </c>
    </row>
    <row r="115" spans="1:6" x14ac:dyDescent="0.25">
      <c r="A115" s="455">
        <v>3023510000</v>
      </c>
      <c r="B115" s="421" t="s">
        <v>533</v>
      </c>
      <c r="C115" s="425"/>
      <c r="D115" s="456">
        <v>10000</v>
      </c>
      <c r="E115" s="457">
        <v>12000</v>
      </c>
      <c r="F115" s="424">
        <v>-0.16666666666666663</v>
      </c>
    </row>
    <row r="116" spans="1:6" ht="15.75" thickBot="1" x14ac:dyDescent="0.3">
      <c r="A116" s="426"/>
      <c r="B116" s="427" t="s">
        <v>365</v>
      </c>
      <c r="C116" s="427"/>
      <c r="D116" s="428">
        <v>79616016.799999997</v>
      </c>
      <c r="E116" s="429">
        <v>45859493.140000001</v>
      </c>
      <c r="F116" s="430">
        <v>0.73608584283624712</v>
      </c>
    </row>
    <row r="117" spans="1:6" x14ac:dyDescent="0.25">
      <c r="A117" s="455"/>
      <c r="B117" s="425"/>
      <c r="C117" s="425"/>
      <c r="D117" s="456"/>
      <c r="E117" s="458"/>
      <c r="F117" s="459"/>
    </row>
    <row r="118" spans="1:6" x14ac:dyDescent="0.25">
      <c r="A118" s="450" t="s">
        <v>362</v>
      </c>
      <c r="B118" s="451" t="s">
        <v>512</v>
      </c>
      <c r="C118" s="451" t="s">
        <v>513</v>
      </c>
      <c r="D118" s="452"/>
      <c r="E118" s="460"/>
      <c r="F118" s="454"/>
    </row>
    <row r="119" spans="1:6" x14ac:dyDescent="0.25">
      <c r="A119" s="455" t="s">
        <v>67</v>
      </c>
      <c r="B119" s="421" t="s">
        <v>534</v>
      </c>
      <c r="C119" s="425"/>
      <c r="D119" s="456">
        <v>174328.5</v>
      </c>
      <c r="E119" s="457">
        <v>189443.75</v>
      </c>
      <c r="F119" s="424">
        <v>-7.9787535878064086E-2</v>
      </c>
    </row>
    <row r="120" spans="1:6" x14ac:dyDescent="0.25">
      <c r="A120" s="455">
        <v>3022540000</v>
      </c>
      <c r="B120" s="421" t="s">
        <v>535</v>
      </c>
      <c r="C120" s="425"/>
      <c r="D120" s="456">
        <v>67363</v>
      </c>
      <c r="E120" s="457">
        <v>67363</v>
      </c>
      <c r="F120" s="424">
        <v>0</v>
      </c>
    </row>
    <row r="121" spans="1:6" x14ac:dyDescent="0.25">
      <c r="A121" s="455" t="s">
        <v>67</v>
      </c>
      <c r="B121" s="421" t="s">
        <v>536</v>
      </c>
      <c r="C121" s="425"/>
      <c r="D121" s="456">
        <v>162273.1</v>
      </c>
      <c r="E121" s="457">
        <v>178340.6</v>
      </c>
      <c r="F121" s="424">
        <v>-9.0094459702389718E-2</v>
      </c>
    </row>
    <row r="122" spans="1:6" ht="15.75" thickBot="1" x14ac:dyDescent="0.3">
      <c r="A122" s="426"/>
      <c r="B122" s="427" t="s">
        <v>365</v>
      </c>
      <c r="C122" s="427"/>
      <c r="D122" s="428">
        <v>403964.6</v>
      </c>
      <c r="E122" s="429">
        <v>435147.35</v>
      </c>
      <c r="F122" s="430">
        <v>-7.1660208892459054E-2</v>
      </c>
    </row>
    <row r="123" spans="1:6" ht="15.75" thickBot="1" x14ac:dyDescent="0.3">
      <c r="A123" s="481" t="s">
        <v>556</v>
      </c>
      <c r="B123" s="482" t="s">
        <v>285</v>
      </c>
      <c r="C123" s="483"/>
      <c r="D123" s="487">
        <v>80019981.399999991</v>
      </c>
      <c r="E123" s="488">
        <v>46294640.490000002</v>
      </c>
      <c r="F123" s="486">
        <v>0.72849341852616667</v>
      </c>
    </row>
    <row r="124" spans="1:6" x14ac:dyDescent="0.25">
      <c r="A124" s="438" t="s">
        <v>362</v>
      </c>
      <c r="B124" s="415" t="s">
        <v>319</v>
      </c>
      <c r="C124" s="416" t="s">
        <v>320</v>
      </c>
      <c r="D124" s="489"/>
      <c r="E124" s="453"/>
      <c r="F124" s="490"/>
    </row>
    <row r="125" spans="1:6" x14ac:dyDescent="0.25">
      <c r="A125" s="491">
        <v>3020400000</v>
      </c>
      <c r="B125" s="421" t="s">
        <v>364</v>
      </c>
      <c r="C125" s="421"/>
      <c r="D125" s="492">
        <v>110000</v>
      </c>
      <c r="E125" s="423">
        <v>110000</v>
      </c>
      <c r="F125" s="424">
        <v>0</v>
      </c>
    </row>
    <row r="126" spans="1:6" ht="15.75" thickBot="1" x14ac:dyDescent="0.3">
      <c r="A126" s="426"/>
      <c r="B126" s="427" t="s">
        <v>365</v>
      </c>
      <c r="C126" s="427"/>
      <c r="D126" s="428">
        <v>110000</v>
      </c>
      <c r="E126" s="429">
        <v>110000</v>
      </c>
      <c r="F126" s="430">
        <v>0</v>
      </c>
    </row>
    <row r="127" spans="1:6" x14ac:dyDescent="0.25">
      <c r="A127" s="450"/>
      <c r="B127" s="451"/>
      <c r="C127" s="451"/>
      <c r="D127" s="452"/>
      <c r="E127" s="493"/>
      <c r="F127" s="449"/>
    </row>
    <row r="128" spans="1:6" x14ac:dyDescent="0.25">
      <c r="A128" s="450" t="s">
        <v>362</v>
      </c>
      <c r="B128" s="451" t="s">
        <v>321</v>
      </c>
      <c r="C128" s="451" t="s">
        <v>560</v>
      </c>
      <c r="D128" s="452"/>
      <c r="E128" s="493"/>
      <c r="F128" s="454"/>
    </row>
    <row r="129" spans="1:6" x14ac:dyDescent="0.25">
      <c r="A129" s="455">
        <v>3020070000</v>
      </c>
      <c r="B129" s="421" t="s">
        <v>366</v>
      </c>
      <c r="C129" s="425"/>
      <c r="D129" s="456">
        <v>59138</v>
      </c>
      <c r="E129" s="457">
        <v>59138</v>
      </c>
      <c r="F129" s="424">
        <v>0</v>
      </c>
    </row>
    <row r="130" spans="1:6" x14ac:dyDescent="0.25">
      <c r="A130" s="455">
        <v>3020070000</v>
      </c>
      <c r="B130" s="421" t="s">
        <v>87</v>
      </c>
      <c r="C130" s="425"/>
      <c r="D130" s="456">
        <v>57000</v>
      </c>
      <c r="E130" s="457">
        <v>77960</v>
      </c>
      <c r="F130" s="424">
        <v>-0.26885582349923043</v>
      </c>
    </row>
    <row r="131" spans="1:6" x14ac:dyDescent="0.25">
      <c r="A131" s="455">
        <v>3020450000</v>
      </c>
      <c r="B131" s="421" t="s">
        <v>89</v>
      </c>
      <c r="C131" s="425"/>
      <c r="D131" s="456">
        <v>292000</v>
      </c>
      <c r="E131" s="457">
        <v>292000</v>
      </c>
      <c r="F131" s="424">
        <v>0</v>
      </c>
    </row>
    <row r="132" spans="1:6" x14ac:dyDescent="0.25">
      <c r="A132" s="455">
        <v>3020700000</v>
      </c>
      <c r="B132" s="421" t="s">
        <v>90</v>
      </c>
      <c r="C132" s="425"/>
      <c r="D132" s="456">
        <v>23650</v>
      </c>
      <c r="E132" s="457">
        <v>23650</v>
      </c>
      <c r="F132" s="424">
        <v>0</v>
      </c>
    </row>
    <row r="133" spans="1:6" x14ac:dyDescent="0.25">
      <c r="A133" s="455">
        <v>3021220000</v>
      </c>
      <c r="B133" s="421" t="s">
        <v>561</v>
      </c>
      <c r="C133" s="425"/>
      <c r="D133" s="456">
        <v>12300</v>
      </c>
      <c r="E133" s="457">
        <v>12300</v>
      </c>
      <c r="F133" s="424">
        <v>0</v>
      </c>
    </row>
    <row r="134" spans="1:6" x14ac:dyDescent="0.25">
      <c r="A134" s="455">
        <v>3022870000</v>
      </c>
      <c r="B134" s="421" t="s">
        <v>368</v>
      </c>
      <c r="C134" s="425"/>
      <c r="D134" s="456">
        <v>155737</v>
      </c>
      <c r="E134" s="457">
        <v>153561</v>
      </c>
      <c r="F134" s="424">
        <v>1.4170264585409154E-2</v>
      </c>
    </row>
    <row r="135" spans="1:6" x14ac:dyDescent="0.25">
      <c r="A135" s="455">
        <v>3022520000</v>
      </c>
      <c r="B135" s="421" t="s">
        <v>369</v>
      </c>
      <c r="C135" s="425"/>
      <c r="D135" s="456">
        <v>60400</v>
      </c>
      <c r="E135" s="457">
        <v>51000</v>
      </c>
      <c r="F135" s="424">
        <v>0.18431372549019609</v>
      </c>
    </row>
    <row r="136" spans="1:6" x14ac:dyDescent="0.25">
      <c r="A136" s="455">
        <v>3021040000</v>
      </c>
      <c r="B136" s="421" t="s">
        <v>92</v>
      </c>
      <c r="C136" s="425"/>
      <c r="D136" s="456">
        <v>14473</v>
      </c>
      <c r="E136" s="457">
        <v>16041</v>
      </c>
      <c r="F136" s="424">
        <v>-9.7749516863038455E-2</v>
      </c>
    </row>
    <row r="137" spans="1:6" x14ac:dyDescent="0.25">
      <c r="A137" s="455">
        <v>3020000000</v>
      </c>
      <c r="B137" s="421" t="s">
        <v>372</v>
      </c>
      <c r="C137" s="425"/>
      <c r="D137" s="456">
        <v>1871000</v>
      </c>
      <c r="E137" s="457">
        <v>1564722.3900000001</v>
      </c>
      <c r="F137" s="424">
        <v>0.19573926465000602</v>
      </c>
    </row>
    <row r="138" spans="1:6" x14ac:dyDescent="0.25">
      <c r="A138" s="455">
        <v>3020890000</v>
      </c>
      <c r="B138" s="421" t="s">
        <v>15</v>
      </c>
      <c r="C138" s="425"/>
      <c r="D138" s="456">
        <v>136200</v>
      </c>
      <c r="E138" s="457">
        <v>128200</v>
      </c>
      <c r="F138" s="424">
        <v>6.240249609984394E-2</v>
      </c>
    </row>
    <row r="139" spans="1:6" x14ac:dyDescent="0.25">
      <c r="A139" s="455">
        <v>3021450000</v>
      </c>
      <c r="B139" s="421" t="s">
        <v>562</v>
      </c>
      <c r="C139" s="425"/>
      <c r="D139" s="456">
        <v>126500</v>
      </c>
      <c r="E139" s="457">
        <v>100000</v>
      </c>
      <c r="F139" s="424">
        <v>0.2649999999999999</v>
      </c>
    </row>
    <row r="140" spans="1:6" x14ac:dyDescent="0.25">
      <c r="A140" s="455">
        <v>3020070001</v>
      </c>
      <c r="B140" s="421" t="s">
        <v>563</v>
      </c>
      <c r="C140" s="425"/>
      <c r="D140" s="456">
        <v>211257</v>
      </c>
      <c r="E140" s="457">
        <v>211257</v>
      </c>
      <c r="F140" s="424">
        <v>0</v>
      </c>
    </row>
    <row r="141" spans="1:6" ht="15.75" thickBot="1" x14ac:dyDescent="0.3">
      <c r="A141" s="426"/>
      <c r="B141" s="427" t="s">
        <v>365</v>
      </c>
      <c r="C141" s="427"/>
      <c r="D141" s="428">
        <v>3019655</v>
      </c>
      <c r="E141" s="429">
        <v>2689829.39</v>
      </c>
      <c r="F141" s="430">
        <v>0.12261952792478037</v>
      </c>
    </row>
    <row r="142" spans="1:6" x14ac:dyDescent="0.25">
      <c r="A142" s="455"/>
      <c r="B142" s="425"/>
      <c r="C142" s="425"/>
      <c r="D142" s="456"/>
      <c r="E142" s="458"/>
      <c r="F142" s="459"/>
    </row>
    <row r="143" spans="1:6" x14ac:dyDescent="0.25">
      <c r="A143" s="450" t="s">
        <v>362</v>
      </c>
      <c r="B143" s="451" t="s">
        <v>323</v>
      </c>
      <c r="C143" s="451" t="s">
        <v>324</v>
      </c>
      <c r="D143" s="452"/>
      <c r="E143" s="460"/>
      <c r="F143" s="454"/>
    </row>
    <row r="144" spans="1:6" x14ac:dyDescent="0.25">
      <c r="A144" s="455">
        <v>3060000000</v>
      </c>
      <c r="B144" s="421" t="s">
        <v>373</v>
      </c>
      <c r="C144" s="425"/>
      <c r="D144" s="456">
        <v>7361892</v>
      </c>
      <c r="E144" s="457">
        <v>8442723</v>
      </c>
      <c r="F144" s="424">
        <v>0</v>
      </c>
    </row>
    <row r="145" spans="1:6" x14ac:dyDescent="0.25">
      <c r="A145" s="455">
        <v>3060000000</v>
      </c>
      <c r="B145" s="421" t="s">
        <v>374</v>
      </c>
      <c r="C145" s="425"/>
      <c r="D145" s="456">
        <v>2261500</v>
      </c>
      <c r="E145" s="457">
        <v>2503722</v>
      </c>
      <c r="F145" s="424">
        <v>-9.6744766391795856E-2</v>
      </c>
    </row>
    <row r="146" spans="1:6" x14ac:dyDescent="0.25">
      <c r="A146" s="455" t="s">
        <v>67</v>
      </c>
      <c r="B146" s="421" t="s">
        <v>564</v>
      </c>
      <c r="C146" s="425"/>
      <c r="D146" s="456">
        <v>0</v>
      </c>
      <c r="E146" s="457">
        <v>0</v>
      </c>
      <c r="F146" s="424">
        <v>0</v>
      </c>
    </row>
    <row r="147" spans="1:6" x14ac:dyDescent="0.25">
      <c r="A147" s="455">
        <v>3060000000</v>
      </c>
      <c r="B147" s="421" t="s">
        <v>565</v>
      </c>
      <c r="C147" s="425"/>
      <c r="D147" s="456">
        <v>0</v>
      </c>
      <c r="E147" s="457">
        <v>0</v>
      </c>
      <c r="F147" s="424">
        <v>0</v>
      </c>
    </row>
    <row r="148" spans="1:6" x14ac:dyDescent="0.25">
      <c r="A148" s="455">
        <v>3060000000</v>
      </c>
      <c r="B148" s="421" t="s">
        <v>566</v>
      </c>
      <c r="C148" s="425"/>
      <c r="D148" s="456">
        <v>0</v>
      </c>
      <c r="E148" s="457">
        <v>0</v>
      </c>
      <c r="F148" s="424">
        <v>0</v>
      </c>
    </row>
    <row r="149" spans="1:6" x14ac:dyDescent="0.25">
      <c r="A149" s="455">
        <v>3060000000</v>
      </c>
      <c r="B149" s="421" t="s">
        <v>567</v>
      </c>
      <c r="C149" s="425"/>
      <c r="D149" s="456">
        <v>0</v>
      </c>
      <c r="E149" s="457">
        <v>0</v>
      </c>
      <c r="F149" s="424" t="e">
        <v>#DIV/0!</v>
      </c>
    </row>
    <row r="150" spans="1:6" x14ac:dyDescent="0.25">
      <c r="A150" s="455" t="s">
        <v>67</v>
      </c>
      <c r="B150" s="421" t="s">
        <v>378</v>
      </c>
      <c r="C150" s="425"/>
      <c r="D150" s="456">
        <v>2419035</v>
      </c>
      <c r="E150" s="457">
        <v>2607463.1</v>
      </c>
      <c r="F150" s="424">
        <v>-7.2264915273393515E-2</v>
      </c>
    </row>
    <row r="151" spans="1:6" x14ac:dyDescent="0.25">
      <c r="A151" s="455" t="s">
        <v>67</v>
      </c>
      <c r="B151" s="421" t="s">
        <v>376</v>
      </c>
      <c r="C151" s="425"/>
      <c r="D151" s="456">
        <v>756461.71439999994</v>
      </c>
      <c r="E151" s="457">
        <v>709418.13580000005</v>
      </c>
      <c r="F151" s="424">
        <v>6.6312906628683166E-2</v>
      </c>
    </row>
    <row r="152" spans="1:6" ht="15.75" thickBot="1" x14ac:dyDescent="0.3">
      <c r="A152" s="426"/>
      <c r="B152" s="427" t="s">
        <v>365</v>
      </c>
      <c r="C152" s="427"/>
      <c r="D152" s="428">
        <v>12798888.714400001</v>
      </c>
      <c r="E152" s="429">
        <v>14263326.2358</v>
      </c>
      <c r="F152" s="449">
        <v>-0.10267152957101677</v>
      </c>
    </row>
    <row r="153" spans="1:6" x14ac:dyDescent="0.25">
      <c r="A153" s="464"/>
      <c r="B153" s="465"/>
      <c r="C153" s="465"/>
      <c r="D153" s="466"/>
      <c r="E153" s="467"/>
      <c r="F153" s="468"/>
    </row>
    <row r="154" spans="1:6" x14ac:dyDescent="0.25">
      <c r="A154" s="450" t="s">
        <v>362</v>
      </c>
      <c r="B154" s="451" t="s">
        <v>325</v>
      </c>
      <c r="C154" s="451" t="s">
        <v>326</v>
      </c>
      <c r="D154" s="452"/>
      <c r="E154" s="460"/>
      <c r="F154" s="454"/>
    </row>
    <row r="155" spans="1:6" x14ac:dyDescent="0.25">
      <c r="A155" s="455">
        <v>3022490000</v>
      </c>
      <c r="B155" s="421" t="s">
        <v>379</v>
      </c>
      <c r="C155" s="425"/>
      <c r="D155" s="456">
        <v>18000</v>
      </c>
      <c r="E155" s="457">
        <v>50000</v>
      </c>
      <c r="F155" s="424">
        <v>-0.64</v>
      </c>
    </row>
    <row r="156" spans="1:6" x14ac:dyDescent="0.25">
      <c r="A156" s="455">
        <v>3020770000</v>
      </c>
      <c r="B156" s="421" t="s">
        <v>568</v>
      </c>
      <c r="C156" s="425"/>
      <c r="D156" s="456">
        <v>515429</v>
      </c>
      <c r="E156" s="457">
        <v>525429</v>
      </c>
      <c r="F156" s="424">
        <v>-1.9032067129907126E-2</v>
      </c>
    </row>
    <row r="157" spans="1:6" x14ac:dyDescent="0.25">
      <c r="A157" s="455" t="s">
        <v>67</v>
      </c>
      <c r="B157" s="421" t="s">
        <v>381</v>
      </c>
      <c r="C157" s="425"/>
      <c r="D157" s="456">
        <v>204500</v>
      </c>
      <c r="E157" s="457">
        <v>234600</v>
      </c>
      <c r="F157" s="424">
        <v>-0.12830349531116791</v>
      </c>
    </row>
    <row r="158" spans="1:6" x14ac:dyDescent="0.25">
      <c r="A158" s="455">
        <v>3020480000</v>
      </c>
      <c r="B158" s="421" t="s">
        <v>103</v>
      </c>
      <c r="C158" s="425"/>
      <c r="D158" s="456">
        <v>0</v>
      </c>
      <c r="E158" s="457">
        <v>6000</v>
      </c>
      <c r="F158" s="424">
        <v>-1</v>
      </c>
    </row>
    <row r="159" spans="1:6" x14ac:dyDescent="0.25">
      <c r="A159" s="455">
        <v>3020010000</v>
      </c>
      <c r="B159" s="421" t="s">
        <v>10</v>
      </c>
      <c r="C159" s="425"/>
      <c r="D159" s="456">
        <v>975650</v>
      </c>
      <c r="E159" s="457">
        <v>1007750</v>
      </c>
      <c r="F159" s="424">
        <v>-3.185313817911184E-2</v>
      </c>
    </row>
    <row r="160" spans="1:6" x14ac:dyDescent="0.25">
      <c r="A160" s="455">
        <v>3022900000</v>
      </c>
      <c r="B160" s="421" t="s">
        <v>382</v>
      </c>
      <c r="C160" s="425"/>
      <c r="D160" s="456">
        <v>4500</v>
      </c>
      <c r="E160" s="457">
        <v>4500</v>
      </c>
      <c r="F160" s="424">
        <v>0</v>
      </c>
    </row>
    <row r="161" spans="1:6" x14ac:dyDescent="0.25">
      <c r="A161" s="455" t="s">
        <v>80</v>
      </c>
      <c r="B161" s="421" t="s">
        <v>101</v>
      </c>
      <c r="C161" s="425"/>
      <c r="D161" s="456">
        <v>27000</v>
      </c>
      <c r="E161" s="457">
        <v>28300</v>
      </c>
      <c r="F161" s="424">
        <v>-4.5936395759717308E-2</v>
      </c>
    </row>
    <row r="162" spans="1:6" x14ac:dyDescent="0.25">
      <c r="A162" s="455">
        <v>3020930000</v>
      </c>
      <c r="B162" s="421" t="s">
        <v>569</v>
      </c>
      <c r="C162" s="425"/>
      <c r="D162" s="456">
        <v>91200</v>
      </c>
      <c r="E162" s="457">
        <v>91200</v>
      </c>
      <c r="F162" s="424">
        <v>0</v>
      </c>
    </row>
    <row r="163" spans="1:6" ht="15.75" thickBot="1" x14ac:dyDescent="0.3">
      <c r="A163" s="450"/>
      <c r="B163" s="451" t="s">
        <v>365</v>
      </c>
      <c r="C163" s="451"/>
      <c r="D163" s="452">
        <v>1836279</v>
      </c>
      <c r="E163" s="460">
        <v>1947779</v>
      </c>
      <c r="F163" s="449">
        <v>-5.7244687410635375E-2</v>
      </c>
    </row>
    <row r="164" spans="1:6" x14ac:dyDescent="0.25">
      <c r="A164" s="464"/>
      <c r="B164" s="465"/>
      <c r="C164" s="465"/>
      <c r="D164" s="466"/>
      <c r="E164" s="467"/>
      <c r="F164" s="468"/>
    </row>
    <row r="165" spans="1:6" x14ac:dyDescent="0.25">
      <c r="A165" s="450" t="s">
        <v>553</v>
      </c>
      <c r="B165" s="451" t="s">
        <v>327</v>
      </c>
      <c r="C165" s="451" t="s">
        <v>570</v>
      </c>
      <c r="D165" s="452"/>
      <c r="E165" s="460"/>
      <c r="F165" s="449"/>
    </row>
    <row r="166" spans="1:6" x14ac:dyDescent="0.25">
      <c r="A166" s="450" t="s">
        <v>80</v>
      </c>
      <c r="B166" s="421" t="s">
        <v>119</v>
      </c>
      <c r="C166" s="421"/>
      <c r="D166" s="456">
        <v>21000</v>
      </c>
      <c r="E166" s="460">
        <v>0</v>
      </c>
      <c r="F166" s="449">
        <v>1</v>
      </c>
    </row>
    <row r="167" spans="1:6" x14ac:dyDescent="0.25">
      <c r="A167" s="455">
        <v>3022860300</v>
      </c>
      <c r="B167" s="421" t="s">
        <v>385</v>
      </c>
      <c r="C167" s="425"/>
      <c r="D167" s="456">
        <v>227986</v>
      </c>
      <c r="E167" s="457">
        <v>228986.46000000002</v>
      </c>
      <c r="F167" s="424">
        <v>-4.3690792896663444E-3</v>
      </c>
    </row>
    <row r="168" spans="1:6" x14ac:dyDescent="0.25">
      <c r="A168" s="455">
        <v>3020210000</v>
      </c>
      <c r="B168" s="1756" t="s">
        <v>386</v>
      </c>
      <c r="C168" s="1757"/>
      <c r="D168" s="456">
        <v>57000</v>
      </c>
      <c r="E168" s="457">
        <v>9000</v>
      </c>
      <c r="F168" s="424">
        <v>5.333333333333333</v>
      </c>
    </row>
    <row r="169" spans="1:6" ht="15.75" thickBot="1" x14ac:dyDescent="0.3">
      <c r="A169" s="426"/>
      <c r="B169" s="427" t="s">
        <v>365</v>
      </c>
      <c r="C169" s="427"/>
      <c r="D169" s="428">
        <v>305986</v>
      </c>
      <c r="E169" s="429">
        <v>237986.46000000002</v>
      </c>
      <c r="F169" s="430">
        <v>0.28572860825779745</v>
      </c>
    </row>
    <row r="170" spans="1:6" x14ac:dyDescent="0.25">
      <c r="A170" s="450"/>
      <c r="B170" s="451"/>
      <c r="C170" s="451"/>
      <c r="D170" s="452"/>
      <c r="E170" s="460"/>
      <c r="F170" s="449"/>
    </row>
    <row r="171" spans="1:6" x14ac:dyDescent="0.25">
      <c r="A171" s="450" t="s">
        <v>362</v>
      </c>
      <c r="B171" s="451" t="s">
        <v>329</v>
      </c>
      <c r="C171" s="451" t="s">
        <v>330</v>
      </c>
      <c r="D171" s="452"/>
      <c r="E171" s="460"/>
      <c r="F171" s="454"/>
    </row>
    <row r="172" spans="1:6" x14ac:dyDescent="0.25">
      <c r="A172" s="455">
        <v>3022860000</v>
      </c>
      <c r="B172" s="421" t="s">
        <v>330</v>
      </c>
      <c r="C172" s="425"/>
      <c r="D172" s="456">
        <v>135500</v>
      </c>
      <c r="E172" s="457">
        <v>165500</v>
      </c>
      <c r="F172" s="424">
        <v>-0.18126888217522663</v>
      </c>
    </row>
    <row r="173" spans="1:6" x14ac:dyDescent="0.25">
      <c r="A173" s="455">
        <v>3022860000</v>
      </c>
      <c r="B173" s="421" t="s">
        <v>571</v>
      </c>
      <c r="C173" s="425"/>
      <c r="D173" s="456">
        <v>0</v>
      </c>
      <c r="E173" s="457">
        <v>18000</v>
      </c>
      <c r="F173" s="424"/>
    </row>
    <row r="174" spans="1:6" x14ac:dyDescent="0.25">
      <c r="A174" s="441">
        <v>3023340000</v>
      </c>
      <c r="B174" s="421" t="s">
        <v>117</v>
      </c>
      <c r="C174" s="425"/>
      <c r="D174" s="456">
        <v>21468</v>
      </c>
      <c r="E174" s="457">
        <v>21468</v>
      </c>
      <c r="F174" s="424">
        <v>0</v>
      </c>
    </row>
    <row r="175" spans="1:6" x14ac:dyDescent="0.25">
      <c r="A175" s="441">
        <v>3022860000</v>
      </c>
      <c r="B175" s="421" t="s">
        <v>387</v>
      </c>
      <c r="C175" s="288"/>
      <c r="D175" s="456">
        <v>68680</v>
      </c>
      <c r="E175" s="457">
        <v>66600</v>
      </c>
      <c r="F175" s="424">
        <v>3.1231231231231282E-2</v>
      </c>
    </row>
    <row r="176" spans="1:6" x14ac:dyDescent="0.25">
      <c r="A176" s="441">
        <v>3022860000</v>
      </c>
      <c r="B176" s="421" t="s">
        <v>388</v>
      </c>
      <c r="C176" s="288"/>
      <c r="D176" s="456">
        <v>343147</v>
      </c>
      <c r="E176" s="457">
        <v>342262.8</v>
      </c>
      <c r="F176" s="424">
        <v>2.5833949818676594E-3</v>
      </c>
    </row>
    <row r="177" spans="1:6" x14ac:dyDescent="0.25">
      <c r="A177" s="441" t="s">
        <v>80</v>
      </c>
      <c r="B177" s="421" t="s">
        <v>389</v>
      </c>
      <c r="C177" s="288"/>
      <c r="D177" s="456">
        <v>43875</v>
      </c>
      <c r="E177" s="457">
        <v>9075</v>
      </c>
      <c r="F177" s="424">
        <v>1</v>
      </c>
    </row>
    <row r="178" spans="1:6" x14ac:dyDescent="0.25">
      <c r="A178" s="455">
        <v>3021150000</v>
      </c>
      <c r="B178" s="421" t="s">
        <v>391</v>
      </c>
      <c r="C178" s="425"/>
      <c r="D178" s="456">
        <v>8476.5</v>
      </c>
      <c r="E178" s="457">
        <v>8900</v>
      </c>
      <c r="F178" s="424">
        <v>-4.7584269662921397E-2</v>
      </c>
    </row>
    <row r="179" spans="1:6" x14ac:dyDescent="0.25">
      <c r="A179" s="455">
        <v>3022880000</v>
      </c>
      <c r="B179" s="421" t="s">
        <v>392</v>
      </c>
      <c r="C179" s="425"/>
      <c r="D179" s="456">
        <v>13000</v>
      </c>
      <c r="E179" s="457">
        <v>8964.84</v>
      </c>
      <c r="F179" s="424">
        <v>0.45010953904364159</v>
      </c>
    </row>
    <row r="180" spans="1:6" x14ac:dyDescent="0.25">
      <c r="A180" s="455">
        <v>3023940000</v>
      </c>
      <c r="B180" s="421" t="s">
        <v>138</v>
      </c>
      <c r="C180" s="425"/>
      <c r="D180" s="456">
        <v>5000</v>
      </c>
      <c r="E180" s="457">
        <v>5000</v>
      </c>
      <c r="F180" s="424">
        <v>0</v>
      </c>
    </row>
    <row r="181" spans="1:6" ht="15.75" thickBot="1" x14ac:dyDescent="0.3">
      <c r="A181" s="494"/>
      <c r="B181" s="427" t="s">
        <v>365</v>
      </c>
      <c r="C181" s="495"/>
      <c r="D181" s="428">
        <v>639146.5</v>
      </c>
      <c r="E181" s="429">
        <v>645770.64</v>
      </c>
      <c r="F181" s="496">
        <v>-1.0257728657344978E-2</v>
      </c>
    </row>
    <row r="182" spans="1:6" x14ac:dyDescent="0.25">
      <c r="A182" s="455"/>
      <c r="B182" s="425"/>
      <c r="C182" s="425"/>
      <c r="D182" s="456"/>
      <c r="E182" s="458"/>
      <c r="F182" s="459"/>
    </row>
    <row r="183" spans="1:6" x14ac:dyDescent="0.25">
      <c r="A183" s="450" t="s">
        <v>362</v>
      </c>
      <c r="B183" s="451" t="s">
        <v>331</v>
      </c>
      <c r="C183" s="451" t="s">
        <v>332</v>
      </c>
      <c r="D183" s="452"/>
      <c r="E183" s="460"/>
      <c r="F183" s="454"/>
    </row>
    <row r="184" spans="1:6" x14ac:dyDescent="0.25">
      <c r="A184" s="455">
        <v>3023510000</v>
      </c>
      <c r="B184" s="425" t="s">
        <v>393</v>
      </c>
      <c r="C184" s="425"/>
      <c r="D184" s="456">
        <v>12500</v>
      </c>
      <c r="E184" s="457">
        <v>12500</v>
      </c>
      <c r="F184" s="424">
        <v>0</v>
      </c>
    </row>
    <row r="185" spans="1:6" x14ac:dyDescent="0.25">
      <c r="A185" s="455">
        <v>3020040000</v>
      </c>
      <c r="B185" s="425" t="s">
        <v>394</v>
      </c>
      <c r="C185" s="425"/>
      <c r="D185" s="456">
        <v>829000</v>
      </c>
      <c r="E185" s="457">
        <v>495500</v>
      </c>
      <c r="F185" s="424">
        <v>0.6730575176589304</v>
      </c>
    </row>
    <row r="186" spans="1:6" x14ac:dyDescent="0.25">
      <c r="A186" s="455">
        <v>3020040000</v>
      </c>
      <c r="B186" s="425" t="s">
        <v>395</v>
      </c>
      <c r="C186" s="425"/>
      <c r="D186" s="456">
        <v>990000</v>
      </c>
      <c r="E186" s="457">
        <v>1342500</v>
      </c>
      <c r="F186" s="424">
        <v>-0.26256983240223464</v>
      </c>
    </row>
    <row r="187" spans="1:6" x14ac:dyDescent="0.25">
      <c r="A187" s="441">
        <v>3020000000</v>
      </c>
      <c r="B187" s="425" t="s">
        <v>31</v>
      </c>
      <c r="C187" s="425"/>
      <c r="D187" s="456">
        <v>119123.2</v>
      </c>
      <c r="E187" s="457">
        <v>109462</v>
      </c>
      <c r="F187" s="424">
        <v>8.8260766293325466E-2</v>
      </c>
    </row>
    <row r="188" spans="1:6" x14ac:dyDescent="0.25">
      <c r="A188" s="441">
        <v>3023070000</v>
      </c>
      <c r="B188" s="425"/>
      <c r="C188" s="425" t="s">
        <v>397</v>
      </c>
      <c r="D188" s="456">
        <v>31600</v>
      </c>
      <c r="E188" s="457">
        <v>44150</v>
      </c>
      <c r="F188" s="424">
        <v>-0.28425821064552659</v>
      </c>
    </row>
    <row r="189" spans="1:6" x14ac:dyDescent="0.25">
      <c r="A189" s="441">
        <v>3023110000</v>
      </c>
      <c r="B189" s="425"/>
      <c r="C189" s="425" t="s">
        <v>398</v>
      </c>
      <c r="D189" s="456">
        <v>79600</v>
      </c>
      <c r="E189" s="457">
        <v>88020</v>
      </c>
      <c r="F189" s="424">
        <v>-9.5660077255169229E-2</v>
      </c>
    </row>
    <row r="190" spans="1:6" x14ac:dyDescent="0.25">
      <c r="A190" s="455">
        <v>3021480000</v>
      </c>
      <c r="B190" s="425"/>
      <c r="C190" s="425" t="s">
        <v>572</v>
      </c>
      <c r="D190" s="456">
        <v>189100</v>
      </c>
      <c r="E190" s="457">
        <v>208700</v>
      </c>
      <c r="F190" s="424">
        <v>-9.3914710110206023E-2</v>
      </c>
    </row>
    <row r="191" spans="1:6" ht="15.75" thickBot="1" x14ac:dyDescent="0.3">
      <c r="A191" s="426"/>
      <c r="B191" s="427" t="s">
        <v>365</v>
      </c>
      <c r="C191" s="427"/>
      <c r="D191" s="428">
        <v>2250923.2000000002</v>
      </c>
      <c r="E191" s="429">
        <v>2300832</v>
      </c>
      <c r="F191" s="430">
        <v>-2.1691631548935275E-2</v>
      </c>
    </row>
    <row r="192" spans="1:6" x14ac:dyDescent="0.25">
      <c r="A192" s="450"/>
      <c r="B192" s="451"/>
      <c r="C192" s="451"/>
      <c r="D192" s="452"/>
      <c r="E192" s="460"/>
      <c r="F192" s="449"/>
    </row>
    <row r="193" spans="1:6" x14ac:dyDescent="0.25">
      <c r="A193" s="450" t="s">
        <v>362</v>
      </c>
      <c r="B193" s="451" t="s">
        <v>333</v>
      </c>
      <c r="C193" s="451" t="s">
        <v>334</v>
      </c>
      <c r="D193" s="452"/>
      <c r="E193" s="460"/>
      <c r="F193" s="454"/>
    </row>
    <row r="194" spans="1:6" x14ac:dyDescent="0.25">
      <c r="A194" s="455" t="s">
        <v>67</v>
      </c>
      <c r="B194" s="425" t="s">
        <v>400</v>
      </c>
      <c r="C194" s="425"/>
      <c r="D194" s="456">
        <v>15600000</v>
      </c>
      <c r="E194" s="457">
        <v>16600000</v>
      </c>
      <c r="F194" s="424">
        <v>-6.0240963855421659E-2</v>
      </c>
    </row>
    <row r="195" spans="1:6" x14ac:dyDescent="0.25">
      <c r="A195" s="455">
        <v>3020000000</v>
      </c>
      <c r="B195" s="425" t="s">
        <v>401</v>
      </c>
      <c r="C195" s="425"/>
      <c r="D195" s="456">
        <v>912000</v>
      </c>
      <c r="E195" s="457">
        <v>1112000</v>
      </c>
      <c r="F195" s="424">
        <v>-0.17985611510791366</v>
      </c>
    </row>
    <row r="196" spans="1:6" x14ac:dyDescent="0.25">
      <c r="A196" s="455">
        <v>3020000000</v>
      </c>
      <c r="B196" s="425" t="s">
        <v>573</v>
      </c>
      <c r="C196" s="425"/>
      <c r="D196" s="456">
        <v>670000</v>
      </c>
      <c r="E196" s="457">
        <v>500000</v>
      </c>
      <c r="F196" s="424">
        <v>0.34000000000000008</v>
      </c>
    </row>
    <row r="197" spans="1:6" x14ac:dyDescent="0.25">
      <c r="A197" s="455">
        <v>3020000000</v>
      </c>
      <c r="B197" s="425" t="s">
        <v>402</v>
      </c>
      <c r="C197" s="425"/>
      <c r="D197" s="456">
        <v>2600000</v>
      </c>
      <c r="E197" s="457">
        <v>1827787.11</v>
      </c>
      <c r="F197" s="424">
        <v>0.42248513832664014</v>
      </c>
    </row>
    <row r="198" spans="1:6" x14ac:dyDescent="0.25">
      <c r="A198" s="455">
        <v>3020000000</v>
      </c>
      <c r="B198" s="425" t="s">
        <v>574</v>
      </c>
      <c r="C198" s="425"/>
      <c r="D198" s="456">
        <v>400000</v>
      </c>
      <c r="E198" s="457">
        <v>900000.43540029495</v>
      </c>
      <c r="F198" s="424">
        <v>-0.55555577056794281</v>
      </c>
    </row>
    <row r="199" spans="1:6" x14ac:dyDescent="0.25">
      <c r="A199" s="455" t="s">
        <v>67</v>
      </c>
      <c r="B199" s="425" t="s">
        <v>404</v>
      </c>
      <c r="C199" s="425"/>
      <c r="D199" s="456">
        <v>1020000</v>
      </c>
      <c r="E199" s="457">
        <v>1085000</v>
      </c>
      <c r="F199" s="424">
        <v>-5.9907834101382451E-2</v>
      </c>
    </row>
    <row r="200" spans="1:6" x14ac:dyDescent="0.25">
      <c r="A200" s="455" t="s">
        <v>67</v>
      </c>
      <c r="B200" s="425" t="s">
        <v>405</v>
      </c>
      <c r="C200" s="425"/>
      <c r="D200" s="456">
        <v>1638500.6</v>
      </c>
      <c r="E200" s="457">
        <v>2331501</v>
      </c>
      <c r="F200" s="424">
        <v>-0.29723358471645511</v>
      </c>
    </row>
    <row r="201" spans="1:6" x14ac:dyDescent="0.25">
      <c r="A201" s="455" t="s">
        <v>67</v>
      </c>
      <c r="B201" s="421" t="s">
        <v>406</v>
      </c>
      <c r="C201" s="425"/>
      <c r="D201" s="456">
        <v>247250</v>
      </c>
      <c r="E201" s="457">
        <v>257475</v>
      </c>
      <c r="F201" s="424">
        <v>-3.9712593455675349E-2</v>
      </c>
    </row>
    <row r="202" spans="1:6" x14ac:dyDescent="0.25">
      <c r="A202" s="455">
        <v>3020530000</v>
      </c>
      <c r="B202" s="421" t="s">
        <v>407</v>
      </c>
      <c r="C202" s="425"/>
      <c r="D202" s="456">
        <v>7690</v>
      </c>
      <c r="E202" s="457">
        <v>7200</v>
      </c>
      <c r="F202" s="424">
        <v>6.8055555555555536E-2</v>
      </c>
    </row>
    <row r="203" spans="1:6" x14ac:dyDescent="0.25">
      <c r="A203" s="455">
        <v>3020330000</v>
      </c>
      <c r="B203" s="421" t="s">
        <v>27</v>
      </c>
      <c r="C203" s="425"/>
      <c r="D203" s="456">
        <v>1701240</v>
      </c>
      <c r="E203" s="457">
        <v>1765762</v>
      </c>
      <c r="F203" s="424">
        <v>-3.6540598336582186E-2</v>
      </c>
    </row>
    <row r="204" spans="1:6" ht="15.75" thickBot="1" x14ac:dyDescent="0.3">
      <c r="A204" s="426"/>
      <c r="B204" s="427" t="s">
        <v>365</v>
      </c>
      <c r="C204" s="427"/>
      <c r="D204" s="428">
        <v>24796680.600000001</v>
      </c>
      <c r="E204" s="429">
        <v>26386725.545400295</v>
      </c>
      <c r="F204" s="430">
        <v>-6.0259274788169725E-2</v>
      </c>
    </row>
    <row r="205" spans="1:6" x14ac:dyDescent="0.25">
      <c r="A205" s="455"/>
      <c r="B205" s="425"/>
      <c r="C205" s="425"/>
      <c r="D205" s="456"/>
      <c r="E205" s="458"/>
      <c r="F205" s="459"/>
    </row>
    <row r="206" spans="1:6" x14ac:dyDescent="0.25">
      <c r="A206" s="450" t="s">
        <v>362</v>
      </c>
      <c r="B206" s="451" t="s">
        <v>335</v>
      </c>
      <c r="C206" s="451" t="s">
        <v>336</v>
      </c>
      <c r="D206" s="452"/>
      <c r="E206" s="460"/>
      <c r="F206" s="454"/>
    </row>
    <row r="207" spans="1:6" x14ac:dyDescent="0.25">
      <c r="A207" s="455">
        <v>3010890000</v>
      </c>
      <c r="B207" s="425" t="s">
        <v>575</v>
      </c>
      <c r="C207" s="425"/>
      <c r="D207" s="497">
        <v>15000</v>
      </c>
      <c r="E207" s="458">
        <v>15000</v>
      </c>
      <c r="F207" s="424">
        <v>0</v>
      </c>
    </row>
    <row r="208" spans="1:6" x14ac:dyDescent="0.25">
      <c r="A208" s="455">
        <v>3010920000</v>
      </c>
      <c r="B208" s="425" t="s">
        <v>408</v>
      </c>
      <c r="C208" s="425"/>
      <c r="D208" s="456">
        <v>9000</v>
      </c>
      <c r="E208" s="458">
        <v>9000</v>
      </c>
      <c r="F208" s="424">
        <v>0</v>
      </c>
    </row>
    <row r="209" spans="1:6" ht="15.75" thickBot="1" x14ac:dyDescent="0.3">
      <c r="A209" s="450"/>
      <c r="B209" s="451" t="s">
        <v>365</v>
      </c>
      <c r="C209" s="451"/>
      <c r="D209" s="452">
        <v>24000</v>
      </c>
      <c r="E209" s="460">
        <v>24000</v>
      </c>
      <c r="F209" s="449">
        <v>0</v>
      </c>
    </row>
    <row r="210" spans="1:6" ht="15.75" thickBot="1" x14ac:dyDescent="0.3">
      <c r="A210" s="481" t="s">
        <v>556</v>
      </c>
      <c r="B210" s="482" t="s">
        <v>286</v>
      </c>
      <c r="C210" s="483"/>
      <c r="D210" s="498">
        <v>45781559.014400005</v>
      </c>
      <c r="E210" s="485">
        <v>48606249.271200299</v>
      </c>
      <c r="F210" s="499">
        <v>-5.811372609805443E-2</v>
      </c>
    </row>
    <row r="211" spans="1:6" ht="15.75" thickBot="1" x14ac:dyDescent="0.3">
      <c r="A211" s="450"/>
      <c r="B211" s="451"/>
      <c r="C211" s="451"/>
      <c r="D211" s="452"/>
      <c r="E211" s="460"/>
      <c r="F211" s="449"/>
    </row>
    <row r="212" spans="1:6" ht="15.75" thickBot="1" x14ac:dyDescent="0.3">
      <c r="A212" s="1758" t="s">
        <v>576</v>
      </c>
      <c r="B212" s="1759"/>
      <c r="C212" s="1760"/>
      <c r="D212" s="500">
        <v>480361836.36830711</v>
      </c>
      <c r="E212" s="500">
        <v>424255152.56356835</v>
      </c>
      <c r="F212" s="501">
        <v>0.13224750121645723</v>
      </c>
    </row>
    <row r="213" spans="1:6" x14ac:dyDescent="0.25">
      <c r="A213" s="502"/>
      <c r="D213" s="153"/>
      <c r="E213" s="153"/>
    </row>
    <row r="214" spans="1:6" x14ac:dyDescent="0.25">
      <c r="A214" s="502"/>
      <c r="D214" s="153"/>
      <c r="E214" s="153"/>
    </row>
    <row r="215" spans="1:6" x14ac:dyDescent="0.25">
      <c r="A215" s="502"/>
      <c r="D215" s="153"/>
      <c r="E215" s="153"/>
    </row>
    <row r="216" spans="1:6" x14ac:dyDescent="0.25">
      <c r="A216" s="502"/>
      <c r="D216" s="153"/>
      <c r="E216" s="153"/>
    </row>
    <row r="217" spans="1:6" x14ac:dyDescent="0.25">
      <c r="A217" s="502"/>
      <c r="D217" s="153"/>
      <c r="E217" s="153"/>
    </row>
    <row r="218" spans="1:6" x14ac:dyDescent="0.25">
      <c r="A218" s="502"/>
      <c r="D218" s="153"/>
      <c r="E218" s="153"/>
    </row>
    <row r="219" spans="1:6" x14ac:dyDescent="0.25">
      <c r="A219" s="502"/>
      <c r="D219" s="153"/>
      <c r="E219" s="153"/>
    </row>
    <row r="220" spans="1:6" x14ac:dyDescent="0.25">
      <c r="A220" s="502"/>
      <c r="D220" s="153"/>
      <c r="E220" s="153"/>
    </row>
    <row r="221" spans="1:6" x14ac:dyDescent="0.25">
      <c r="A221" s="502"/>
      <c r="D221" s="153"/>
      <c r="E221" s="153"/>
    </row>
    <row r="222" spans="1:6" x14ac:dyDescent="0.25">
      <c r="A222" s="502"/>
      <c r="D222" s="153"/>
      <c r="E222" s="153"/>
    </row>
    <row r="223" spans="1:6" x14ac:dyDescent="0.25">
      <c r="A223" s="502"/>
      <c r="D223" s="153"/>
      <c r="E223" s="153"/>
    </row>
    <row r="224" spans="1:6" x14ac:dyDescent="0.25">
      <c r="A224" s="502"/>
      <c r="D224" s="153"/>
      <c r="E224" s="153"/>
    </row>
    <row r="225" spans="1:5" x14ac:dyDescent="0.25">
      <c r="A225" s="502"/>
      <c r="D225" s="153"/>
      <c r="E225" s="153"/>
    </row>
    <row r="226" spans="1:5" x14ac:dyDescent="0.25">
      <c r="A226" s="502"/>
      <c r="D226" s="153"/>
      <c r="E226" s="153"/>
    </row>
    <row r="227" spans="1:5" x14ac:dyDescent="0.25">
      <c r="A227" s="502"/>
      <c r="D227" s="153"/>
      <c r="E227" s="153"/>
    </row>
    <row r="228" spans="1:5" x14ac:dyDescent="0.25">
      <c r="A228" s="502"/>
      <c r="D228" s="153"/>
      <c r="E228" s="153"/>
    </row>
  </sheetData>
  <mergeCells count="8">
    <mergeCell ref="B168:C168"/>
    <mergeCell ref="A212:C212"/>
    <mergeCell ref="A1:C1"/>
    <mergeCell ref="B50:C50"/>
    <mergeCell ref="B65:C65"/>
    <mergeCell ref="B108:C108"/>
    <mergeCell ref="B109:C109"/>
    <mergeCell ref="B110:C110"/>
  </mergeCells>
  <conditionalFormatting sqref="D123">
    <cfRule type="expression" dxfId="17" priority="7" stopIfTrue="1">
      <formula>+ABS($G$123)&lt;=0.1</formula>
    </cfRule>
    <cfRule type="expression" dxfId="16" priority="8" stopIfTrue="1">
      <formula>+ABS($G$123)&gt;0.1</formula>
    </cfRule>
  </conditionalFormatting>
  <conditionalFormatting sqref="D212">
    <cfRule type="expression" dxfId="15" priority="5" stopIfTrue="1">
      <formula>+ABS($G$212)&lt;=1</formula>
    </cfRule>
    <cfRule type="expression" dxfId="14" priority="6" stopIfTrue="1">
      <formula>+ABS($G$212)&gt;1</formula>
    </cfRule>
  </conditionalFormatting>
  <conditionalFormatting sqref="D97">
    <cfRule type="expression" dxfId="13" priority="3" stopIfTrue="1">
      <formula>+ABS($G$97)&lt;=0.5</formula>
    </cfRule>
    <cfRule type="expression" dxfId="12" priority="4" stopIfTrue="1">
      <formula>+ABS($G$97)&gt;0.5</formula>
    </cfRule>
  </conditionalFormatting>
  <conditionalFormatting sqref="E212">
    <cfRule type="expression" dxfId="11" priority="1" stopIfTrue="1">
      <formula>+ABS($G$212)&lt;=1</formula>
    </cfRule>
    <cfRule type="expression" dxfId="10" priority="2" stopIfTrue="1">
      <formula>+ABS($G$212)&gt;1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topLeftCell="A7" workbookViewId="0">
      <selection activeCell="I13" sqref="I13"/>
    </sheetView>
  </sheetViews>
  <sheetFormatPr baseColWidth="10" defaultRowHeight="15" x14ac:dyDescent="0.25"/>
  <cols>
    <col min="1" max="1" width="18.7109375" customWidth="1"/>
    <col min="2" max="2" width="25.5703125" customWidth="1"/>
    <col min="3" max="3" width="10" customWidth="1"/>
    <col min="4" max="4" width="21.7109375" customWidth="1"/>
    <col min="5" max="5" width="11.7109375" customWidth="1"/>
    <col min="6" max="6" width="12" customWidth="1"/>
    <col min="7" max="7" width="11.28515625" customWidth="1"/>
    <col min="8" max="8" width="12.7109375" bestFit="1" customWidth="1"/>
    <col min="9" max="9" width="12.7109375" style="20" bestFit="1" customWidth="1"/>
    <col min="10" max="17" width="11.42578125" style="20"/>
  </cols>
  <sheetData>
    <row r="1" spans="1:17" s="503" customFormat="1" ht="28.5" customHeight="1" thickBot="1" x14ac:dyDescent="0.25">
      <c r="A1" s="1774" t="s">
        <v>577</v>
      </c>
      <c r="B1" s="1775"/>
      <c r="C1" s="1775"/>
      <c r="D1" s="1775"/>
      <c r="E1" s="1775"/>
      <c r="F1" s="1775"/>
      <c r="G1" s="1776"/>
      <c r="I1" s="13"/>
      <c r="J1" s="13"/>
      <c r="K1" s="13"/>
      <c r="L1" s="13"/>
      <c r="M1" s="13"/>
      <c r="N1" s="13"/>
      <c r="O1" s="13"/>
      <c r="P1" s="13"/>
      <c r="Q1" s="13"/>
    </row>
    <row r="2" spans="1:17" s="503" customFormat="1" ht="17.25" customHeight="1" x14ac:dyDescent="0.2">
      <c r="A2" s="1777" t="s">
        <v>578</v>
      </c>
      <c r="B2" s="1778"/>
      <c r="C2" s="1778"/>
      <c r="D2" s="1779"/>
      <c r="E2" s="504">
        <v>2019</v>
      </c>
      <c r="F2" s="505">
        <v>2020</v>
      </c>
      <c r="G2" s="506" t="s">
        <v>2</v>
      </c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 x14ac:dyDescent="0.25">
      <c r="A3" s="507" t="s">
        <v>579</v>
      </c>
      <c r="B3" s="20"/>
      <c r="C3" s="20"/>
      <c r="D3" s="20"/>
      <c r="E3" s="508">
        <v>12316577</v>
      </c>
      <c r="F3" s="508">
        <v>12141254</v>
      </c>
      <c r="G3" s="509">
        <v>-1.4234717973995534</v>
      </c>
      <c r="H3" s="308"/>
      <c r="I3" s="20"/>
      <c r="J3" s="37"/>
      <c r="K3" s="20"/>
      <c r="L3" s="20"/>
      <c r="M3" s="20"/>
      <c r="N3" s="20"/>
      <c r="O3" s="20"/>
      <c r="P3" s="20"/>
      <c r="Q3" s="20"/>
    </row>
    <row r="4" spans="1:17" s="2" customFormat="1" ht="15" customHeight="1" x14ac:dyDescent="0.25">
      <c r="A4" s="507" t="s">
        <v>580</v>
      </c>
      <c r="B4" s="20"/>
      <c r="C4" s="20"/>
      <c r="D4" s="20"/>
      <c r="E4" s="508">
        <v>16600000</v>
      </c>
      <c r="F4" s="508">
        <v>15600000</v>
      </c>
      <c r="G4" s="509">
        <v>-6.024096385542169</v>
      </c>
      <c r="I4" s="20"/>
      <c r="J4" s="37"/>
      <c r="K4" s="20"/>
      <c r="L4" s="13"/>
      <c r="M4" s="20"/>
      <c r="N4" s="20"/>
      <c r="O4" s="20"/>
      <c r="P4" s="20"/>
      <c r="Q4" s="20"/>
    </row>
    <row r="5" spans="1:17" s="2" customFormat="1" ht="15" customHeight="1" x14ac:dyDescent="0.25">
      <c r="A5" s="507" t="s">
        <v>581</v>
      </c>
      <c r="B5" s="20"/>
      <c r="C5" s="20"/>
      <c r="D5" s="20"/>
      <c r="E5" s="508">
        <v>3002059</v>
      </c>
      <c r="F5" s="508">
        <v>2788486.55</v>
      </c>
      <c r="G5" s="509">
        <v>-7.1141989547840394</v>
      </c>
      <c r="I5" s="20"/>
      <c r="J5" s="37"/>
      <c r="K5" s="37"/>
      <c r="L5" s="37"/>
      <c r="M5" s="37"/>
      <c r="N5" s="20"/>
      <c r="O5" s="20"/>
      <c r="P5" s="20"/>
      <c r="Q5" s="20"/>
    </row>
    <row r="6" spans="1:17" ht="15" customHeight="1" x14ac:dyDescent="0.25">
      <c r="A6" s="369" t="s">
        <v>582</v>
      </c>
      <c r="B6" s="150"/>
      <c r="C6" s="510">
        <v>2019</v>
      </c>
      <c r="D6" s="87">
        <v>2020</v>
      </c>
      <c r="E6" s="116">
        <v>4037275</v>
      </c>
      <c r="F6" s="116">
        <v>3753515.79</v>
      </c>
      <c r="G6" s="509">
        <v>-7.0284835687437681</v>
      </c>
      <c r="H6" s="511"/>
      <c r="J6" s="96"/>
      <c r="K6" s="37"/>
      <c r="L6" s="37"/>
      <c r="M6" s="37"/>
    </row>
    <row r="7" spans="1:17" ht="15" customHeight="1" x14ac:dyDescent="0.25">
      <c r="A7" s="1780" t="s">
        <v>583</v>
      </c>
      <c r="B7" s="1781"/>
      <c r="C7" s="97">
        <v>2531757.4900000002</v>
      </c>
      <c r="D7" s="97">
        <v>2531330.2000000002</v>
      </c>
      <c r="E7" s="116"/>
      <c r="F7" s="116"/>
      <c r="G7" s="512"/>
      <c r="L7" s="37"/>
      <c r="M7" s="37"/>
    </row>
    <row r="8" spans="1:17" ht="15" customHeight="1" x14ac:dyDescent="0.25">
      <c r="A8" s="1780" t="s">
        <v>584</v>
      </c>
      <c r="B8" s="1781"/>
      <c r="C8" s="97">
        <v>438480</v>
      </c>
      <c r="D8" s="97">
        <v>438480</v>
      </c>
      <c r="E8" s="116"/>
      <c r="F8" s="116"/>
      <c r="G8" s="509"/>
    </row>
    <row r="9" spans="1:17" ht="15" customHeight="1" x14ac:dyDescent="0.25">
      <c r="A9" s="1780" t="s">
        <v>585</v>
      </c>
      <c r="B9" s="1781"/>
      <c r="C9" s="97">
        <v>254390.39999999999</v>
      </c>
      <c r="D9" s="97">
        <v>275414.40000000002</v>
      </c>
      <c r="E9" s="116"/>
      <c r="F9" s="116"/>
      <c r="G9" s="509"/>
      <c r="I9" s="37"/>
      <c r="L9" s="37"/>
      <c r="M9" s="37"/>
    </row>
    <row r="10" spans="1:17" ht="15" customHeight="1" x14ac:dyDescent="0.25">
      <c r="A10" s="513" t="s">
        <v>586</v>
      </c>
      <c r="B10" s="514"/>
      <c r="C10" s="97">
        <v>490179</v>
      </c>
      <c r="D10" s="97">
        <v>508291.19</v>
      </c>
      <c r="E10" s="116"/>
      <c r="F10" s="116"/>
      <c r="G10" s="509"/>
      <c r="I10" s="37"/>
      <c r="L10" s="37"/>
      <c r="M10" s="37"/>
    </row>
    <row r="11" spans="1:17" ht="15" customHeight="1" x14ac:dyDescent="0.25">
      <c r="A11" s="1782" t="s">
        <v>587</v>
      </c>
      <c r="B11" s="1781"/>
      <c r="C11" s="97">
        <v>322468</v>
      </c>
      <c r="D11" s="97">
        <v>0</v>
      </c>
      <c r="E11" s="116"/>
      <c r="F11" s="116"/>
      <c r="G11" s="509"/>
      <c r="I11" s="37"/>
      <c r="K11" s="37"/>
      <c r="L11" s="37"/>
      <c r="M11" s="37"/>
    </row>
    <row r="12" spans="1:17" ht="15" customHeight="1" x14ac:dyDescent="0.25">
      <c r="A12" s="369" t="s">
        <v>588</v>
      </c>
      <c r="B12" s="150"/>
      <c r="C12" s="20"/>
      <c r="D12" s="150"/>
      <c r="E12" s="508">
        <v>8799510</v>
      </c>
      <c r="F12" s="508">
        <v>7589863.2000000002</v>
      </c>
      <c r="G12" s="509">
        <v>-13.746751807771114</v>
      </c>
      <c r="L12" s="37"/>
      <c r="M12" s="37"/>
    </row>
    <row r="13" spans="1:17" ht="15" customHeight="1" x14ac:dyDescent="0.25">
      <c r="A13" s="1764" t="s">
        <v>159</v>
      </c>
      <c r="B13" s="1765"/>
      <c r="C13" s="1765"/>
      <c r="D13" s="1766"/>
      <c r="E13" s="515">
        <v>44755422</v>
      </c>
      <c r="F13" s="515">
        <v>41873119.540000007</v>
      </c>
      <c r="G13" s="516">
        <v>-6.4401190541784938</v>
      </c>
      <c r="L13" s="37"/>
      <c r="M13" s="37"/>
    </row>
    <row r="14" spans="1:17" ht="4.5" customHeight="1" x14ac:dyDescent="0.25">
      <c r="A14" s="369"/>
      <c r="B14" s="150"/>
      <c r="C14" s="150"/>
      <c r="D14" s="150"/>
      <c r="E14" s="508"/>
      <c r="F14" s="517"/>
      <c r="G14" s="518"/>
    </row>
    <row r="15" spans="1:17" ht="15" customHeight="1" x14ac:dyDescent="0.25">
      <c r="A15" s="369" t="s">
        <v>589</v>
      </c>
      <c r="B15" s="150"/>
      <c r="C15" s="150"/>
      <c r="D15" s="150"/>
      <c r="E15" s="508">
        <v>5134399</v>
      </c>
      <c r="F15" s="508">
        <v>5482300</v>
      </c>
      <c r="G15" s="509">
        <v>6.7758855515514087</v>
      </c>
      <c r="I15" s="37"/>
    </row>
    <row r="16" spans="1:17" ht="9" customHeight="1" thickBot="1" x14ac:dyDescent="0.3">
      <c r="A16" s="369"/>
      <c r="B16" s="150"/>
      <c r="C16" s="150"/>
      <c r="D16" s="150"/>
      <c r="E16" s="508"/>
      <c r="F16" s="517"/>
      <c r="G16" s="519"/>
      <c r="J16" s="520"/>
    </row>
    <row r="17" spans="1:15" customFormat="1" ht="15.75" thickBot="1" x14ac:dyDescent="0.3">
      <c r="A17" s="1656" t="s">
        <v>590</v>
      </c>
      <c r="B17" s="1767"/>
      <c r="C17" s="1767"/>
      <c r="D17" s="1767"/>
      <c r="E17" s="521">
        <f>E13+E15</f>
        <v>49889821</v>
      </c>
      <c r="F17" s="521">
        <f>F13+F15</f>
        <v>47355419.540000007</v>
      </c>
      <c r="G17" s="522">
        <f>(F17-E17)*100/E17</f>
        <v>-5.079997100009626</v>
      </c>
      <c r="I17" s="364"/>
      <c r="J17" s="520"/>
      <c r="K17" s="37"/>
      <c r="L17" s="20"/>
      <c r="M17" s="198"/>
      <c r="N17" s="523"/>
      <c r="O17" s="37"/>
    </row>
    <row r="18" spans="1:15" customFormat="1" x14ac:dyDescent="0.25">
      <c r="A18" s="524"/>
      <c r="B18" s="525"/>
      <c r="C18" s="525"/>
      <c r="D18" s="525"/>
      <c r="E18" s="526"/>
      <c r="F18" s="526"/>
      <c r="G18" s="527"/>
      <c r="I18" s="364"/>
      <c r="J18" s="520"/>
      <c r="K18" s="37"/>
      <c r="L18" s="20"/>
      <c r="M18" s="198"/>
      <c r="N18" s="523"/>
      <c r="O18" s="37"/>
    </row>
    <row r="19" spans="1:15" customFormat="1" x14ac:dyDescent="0.25">
      <c r="A19" s="525"/>
      <c r="B19" s="525"/>
      <c r="C19" s="525"/>
      <c r="D19" s="525"/>
      <c r="E19" s="526"/>
      <c r="F19" s="526"/>
      <c r="G19" s="520"/>
      <c r="I19" s="364"/>
      <c r="J19" s="520"/>
      <c r="K19" s="37"/>
      <c r="L19" s="20"/>
      <c r="M19" s="198"/>
      <c r="N19" s="523"/>
      <c r="O19" s="37"/>
    </row>
    <row r="20" spans="1:15" customFormat="1" x14ac:dyDescent="0.25">
      <c r="A20" s="525"/>
      <c r="B20" s="525"/>
      <c r="C20" s="525"/>
      <c r="D20" s="525"/>
      <c r="E20" s="526"/>
      <c r="F20" s="526"/>
      <c r="G20" s="520"/>
      <c r="I20" s="364"/>
      <c r="J20" s="520"/>
      <c r="K20" s="37"/>
      <c r="L20" s="20"/>
      <c r="M20" s="198"/>
      <c r="N20" s="523"/>
      <c r="O20" s="37"/>
    </row>
    <row r="21" spans="1:15" customFormat="1" x14ac:dyDescent="0.25">
      <c r="A21" s="525"/>
      <c r="B21" s="525"/>
      <c r="C21" s="525"/>
      <c r="D21" s="525"/>
      <c r="E21" s="526"/>
      <c r="F21" s="526"/>
      <c r="G21" s="520"/>
      <c r="I21" s="364"/>
      <c r="J21" s="520"/>
      <c r="K21" s="37"/>
      <c r="L21" s="20"/>
      <c r="M21" s="198"/>
      <c r="N21" s="523"/>
      <c r="O21" s="37"/>
    </row>
    <row r="22" spans="1:15" customFormat="1" x14ac:dyDescent="0.25">
      <c r="A22" s="525"/>
      <c r="B22" s="525"/>
      <c r="C22" s="525"/>
      <c r="D22" s="525"/>
      <c r="E22" s="526"/>
      <c r="F22" s="526"/>
      <c r="G22" s="520"/>
      <c r="I22" s="364"/>
      <c r="J22" s="520"/>
      <c r="K22" s="37"/>
      <c r="L22" s="20"/>
      <c r="M22" s="198"/>
      <c r="N22" s="523"/>
      <c r="O22" s="37"/>
    </row>
    <row r="23" spans="1:15" customFormat="1" x14ac:dyDescent="0.25">
      <c r="A23" s="525"/>
      <c r="B23" s="525"/>
      <c r="C23" s="525"/>
      <c r="D23" s="525"/>
      <c r="E23" s="526"/>
      <c r="F23" s="526"/>
      <c r="G23" s="520"/>
      <c r="I23" s="364"/>
      <c r="J23" s="520"/>
      <c r="K23" s="37"/>
      <c r="L23" s="20"/>
      <c r="M23" s="198"/>
      <c r="N23" s="523"/>
      <c r="O23" s="37"/>
    </row>
    <row r="24" spans="1:15" customFormat="1" x14ac:dyDescent="0.25">
      <c r="A24" s="525"/>
      <c r="B24" s="525"/>
      <c r="C24" s="525"/>
      <c r="D24" s="525"/>
      <c r="E24" s="526"/>
      <c r="F24" s="526"/>
      <c r="G24" s="520"/>
      <c r="I24" s="364"/>
      <c r="J24" s="520"/>
      <c r="K24" s="37"/>
      <c r="L24" s="20"/>
      <c r="M24" s="198"/>
      <c r="N24" s="523"/>
      <c r="O24" s="37"/>
    </row>
    <row r="25" spans="1:15" customFormat="1" x14ac:dyDescent="0.25">
      <c r="A25" s="525"/>
      <c r="B25" s="525"/>
      <c r="C25" s="525"/>
      <c r="D25" s="525"/>
      <c r="E25" s="526"/>
      <c r="F25" s="526"/>
      <c r="G25" s="520"/>
      <c r="I25" s="364"/>
      <c r="J25" s="520"/>
      <c r="K25" s="37"/>
      <c r="L25" s="20"/>
      <c r="M25" s="198"/>
      <c r="N25" s="523"/>
      <c r="O25" s="37"/>
    </row>
    <row r="26" spans="1:15" customFormat="1" x14ac:dyDescent="0.25">
      <c r="A26" s="525"/>
      <c r="B26" s="525"/>
      <c r="C26" s="525"/>
      <c r="D26" s="525"/>
      <c r="E26" s="526"/>
      <c r="F26" s="526"/>
      <c r="G26" s="520"/>
      <c r="I26" s="364"/>
      <c r="J26" s="520"/>
      <c r="K26" s="37"/>
      <c r="L26" s="20"/>
      <c r="M26" s="198"/>
      <c r="N26" s="523"/>
      <c r="O26" s="37"/>
    </row>
    <row r="27" spans="1:15" customFormat="1" x14ac:dyDescent="0.25">
      <c r="A27" s="525"/>
      <c r="B27" s="525"/>
      <c r="C27" s="525"/>
      <c r="D27" s="525"/>
      <c r="E27" s="526"/>
      <c r="F27" s="526"/>
      <c r="G27" s="520"/>
      <c r="I27" s="364"/>
      <c r="J27" s="520"/>
      <c r="K27" s="37"/>
      <c r="L27" s="20"/>
      <c r="M27" s="198"/>
      <c r="N27" s="523"/>
      <c r="O27" s="37"/>
    </row>
    <row r="28" spans="1:15" customFormat="1" x14ac:dyDescent="0.25">
      <c r="A28" s="525"/>
      <c r="B28" s="525"/>
      <c r="C28" s="525"/>
      <c r="D28" s="525"/>
      <c r="E28" s="526"/>
      <c r="F28" s="526"/>
      <c r="G28" s="520"/>
      <c r="I28" s="364"/>
      <c r="J28" s="520"/>
      <c r="K28" s="37"/>
      <c r="L28" s="20"/>
      <c r="M28" s="198"/>
      <c r="N28" s="523"/>
      <c r="O28" s="37"/>
    </row>
    <row r="29" spans="1:15" customFormat="1" x14ac:dyDescent="0.25">
      <c r="A29" s="525"/>
      <c r="B29" s="525"/>
      <c r="C29" s="525"/>
      <c r="D29" s="525"/>
      <c r="E29" s="526"/>
      <c r="F29" s="526"/>
      <c r="G29" s="520"/>
      <c r="I29" s="364"/>
      <c r="J29" s="520"/>
      <c r="K29" s="37"/>
      <c r="L29" s="20"/>
      <c r="M29" s="198"/>
      <c r="N29" s="523"/>
      <c r="O29" s="37"/>
    </row>
    <row r="30" spans="1:15" customFormat="1" x14ac:dyDescent="0.25">
      <c r="A30" s="525"/>
      <c r="B30" s="525"/>
      <c r="C30" s="525"/>
      <c r="D30" s="525"/>
      <c r="E30" s="526"/>
      <c r="F30" s="526"/>
      <c r="G30" s="520"/>
      <c r="I30" s="364"/>
      <c r="J30" s="520"/>
      <c r="K30" s="37"/>
      <c r="L30" s="20"/>
      <c r="M30" s="198"/>
      <c r="N30" s="523"/>
      <c r="O30" s="37"/>
    </row>
    <row r="31" spans="1:15" customFormat="1" x14ac:dyDescent="0.25">
      <c r="A31" s="525"/>
      <c r="B31" s="525"/>
      <c r="C31" s="525"/>
      <c r="D31" s="525"/>
      <c r="E31" s="526"/>
      <c r="F31" s="526"/>
      <c r="G31" s="520"/>
      <c r="I31" s="364"/>
      <c r="J31" s="520"/>
      <c r="K31" s="37"/>
      <c r="L31" s="20"/>
      <c r="M31" s="198"/>
      <c r="N31" s="523"/>
      <c r="O31" s="37"/>
    </row>
    <row r="32" spans="1:15" customFormat="1" x14ac:dyDescent="0.25">
      <c r="A32" s="525"/>
      <c r="B32" s="525"/>
      <c r="C32" s="525"/>
      <c r="D32" s="525"/>
      <c r="E32" s="526"/>
      <c r="F32" s="526"/>
      <c r="G32" s="520"/>
      <c r="I32" s="364"/>
      <c r="J32" s="520"/>
      <c r="K32" s="37"/>
      <c r="L32" s="20"/>
      <c r="M32" s="198"/>
      <c r="N32" s="523"/>
      <c r="O32" s="37"/>
    </row>
    <row r="33" spans="1:15" customFormat="1" x14ac:dyDescent="0.25">
      <c r="A33" s="525"/>
      <c r="B33" s="525"/>
      <c r="C33" s="525"/>
      <c r="D33" s="525"/>
      <c r="E33" s="526"/>
      <c r="F33" s="526"/>
      <c r="G33" s="520"/>
      <c r="I33" s="364"/>
      <c r="J33" s="520"/>
      <c r="K33" s="37"/>
      <c r="L33" s="20"/>
      <c r="M33" s="198"/>
      <c r="N33" s="523"/>
      <c r="O33" s="37"/>
    </row>
    <row r="34" spans="1:15" customFormat="1" x14ac:dyDescent="0.25">
      <c r="A34" s="525"/>
      <c r="B34" s="525"/>
      <c r="C34" s="525"/>
      <c r="D34" s="525"/>
      <c r="E34" s="526"/>
      <c r="F34" s="526"/>
      <c r="G34" s="520"/>
      <c r="I34" s="364"/>
      <c r="J34" s="520"/>
      <c r="K34" s="37"/>
      <c r="L34" s="20"/>
      <c r="M34" s="198"/>
      <c r="N34" s="523"/>
      <c r="O34" s="37"/>
    </row>
    <row r="35" spans="1:15" customFormat="1" x14ac:dyDescent="0.25">
      <c r="A35" s="525"/>
      <c r="B35" s="525"/>
      <c r="C35" s="525"/>
      <c r="D35" s="525"/>
      <c r="E35" s="526"/>
      <c r="F35" s="526"/>
      <c r="G35" s="520"/>
      <c r="I35" s="364"/>
      <c r="J35" s="520"/>
      <c r="K35" s="37"/>
      <c r="L35" s="20"/>
      <c r="M35" s="198"/>
      <c r="N35" s="523"/>
      <c r="O35" s="37"/>
    </row>
    <row r="36" spans="1:15" customFormat="1" x14ac:dyDescent="0.25">
      <c r="A36" s="525"/>
      <c r="B36" s="525"/>
      <c r="C36" s="525"/>
      <c r="D36" s="525"/>
      <c r="E36" s="526"/>
      <c r="F36" s="526"/>
      <c r="G36" s="520"/>
      <c r="I36" s="364"/>
      <c r="J36" s="520"/>
      <c r="K36" s="37"/>
      <c r="L36" s="20"/>
      <c r="M36" s="198"/>
      <c r="N36" s="523"/>
      <c r="O36" s="37"/>
    </row>
    <row r="37" spans="1:15" customFormat="1" x14ac:dyDescent="0.25">
      <c r="A37" s="525"/>
      <c r="B37" s="525"/>
      <c r="C37" s="525"/>
      <c r="D37" s="525"/>
      <c r="E37" s="526"/>
      <c r="F37" s="526"/>
      <c r="G37" s="520"/>
      <c r="I37" s="364"/>
      <c r="J37" s="520"/>
      <c r="K37" s="37"/>
      <c r="L37" s="20"/>
      <c r="M37" s="198"/>
      <c r="N37" s="523"/>
      <c r="O37" s="37"/>
    </row>
    <row r="38" spans="1:15" customFormat="1" x14ac:dyDescent="0.25">
      <c r="A38" s="525"/>
      <c r="B38" s="525"/>
      <c r="C38" s="525"/>
      <c r="D38" s="525"/>
      <c r="E38" s="526"/>
      <c r="F38" s="526"/>
      <c r="G38" s="520"/>
      <c r="I38" s="364"/>
      <c r="J38" s="520"/>
      <c r="K38" s="37"/>
      <c r="L38" s="20"/>
      <c r="M38" s="198"/>
      <c r="N38" s="523"/>
      <c r="O38" s="37"/>
    </row>
    <row r="39" spans="1:15" customFormat="1" x14ac:dyDescent="0.25">
      <c r="A39" s="525"/>
      <c r="B39" s="525"/>
      <c r="C39" s="525"/>
      <c r="D39" s="525"/>
      <c r="E39" s="526"/>
      <c r="F39" s="526"/>
      <c r="G39" s="520"/>
      <c r="I39" s="364"/>
      <c r="J39" s="520"/>
      <c r="K39" s="37"/>
      <c r="L39" s="20"/>
      <c r="M39" s="198"/>
      <c r="N39" s="523"/>
      <c r="O39" s="37"/>
    </row>
    <row r="40" spans="1:15" customFormat="1" x14ac:dyDescent="0.25">
      <c r="A40" s="525"/>
      <c r="B40" s="525"/>
      <c r="C40" s="525"/>
      <c r="D40" s="525"/>
      <c r="E40" s="526"/>
      <c r="F40" s="526"/>
      <c r="G40" s="520"/>
      <c r="I40" s="364"/>
      <c r="J40" s="520"/>
      <c r="K40" s="37"/>
      <c r="L40" s="20"/>
      <c r="M40" s="198"/>
      <c r="N40" s="523"/>
      <c r="O40" s="37"/>
    </row>
    <row r="41" spans="1:15" customFormat="1" ht="14.25" customHeight="1" x14ac:dyDescent="0.25">
      <c r="A41" s="150"/>
      <c r="B41" s="150"/>
      <c r="C41" s="150"/>
      <c r="D41" s="150"/>
      <c r="E41" s="150"/>
      <c r="F41" s="150"/>
      <c r="G41" s="150"/>
      <c r="I41" s="20"/>
      <c r="J41" s="20"/>
      <c r="K41" s="20"/>
      <c r="L41" s="20"/>
      <c r="M41" s="198"/>
      <c r="N41" s="523"/>
      <c r="O41" s="37"/>
    </row>
    <row r="42" spans="1:15" customFormat="1" ht="14.25" customHeight="1" x14ac:dyDescent="0.25">
      <c r="A42" s="150"/>
      <c r="B42" s="150"/>
      <c r="C42" s="150"/>
      <c r="D42" s="150"/>
      <c r="E42" s="150"/>
      <c r="F42" s="150"/>
      <c r="G42" s="150"/>
      <c r="I42" s="20"/>
      <c r="J42" s="20"/>
      <c r="K42" s="20"/>
      <c r="L42" s="20"/>
      <c r="M42" s="198"/>
      <c r="N42" s="523"/>
      <c r="O42" s="37"/>
    </row>
    <row r="43" spans="1:15" customFormat="1" ht="14.25" customHeight="1" x14ac:dyDescent="0.25">
      <c r="A43" s="150"/>
      <c r="B43" s="150"/>
      <c r="C43" s="150"/>
      <c r="D43" s="150"/>
      <c r="E43" s="150"/>
      <c r="F43" s="150"/>
      <c r="G43" s="150"/>
      <c r="I43" s="20"/>
      <c r="J43" s="20"/>
      <c r="K43" s="20"/>
      <c r="L43" s="20"/>
      <c r="M43" s="198"/>
      <c r="N43" s="523"/>
      <c r="O43" s="37"/>
    </row>
    <row r="44" spans="1:15" customFormat="1" ht="14.25" customHeight="1" x14ac:dyDescent="0.25">
      <c r="A44" s="150"/>
      <c r="B44" s="150"/>
      <c r="C44" s="150"/>
      <c r="D44" s="150"/>
      <c r="E44" s="150"/>
      <c r="F44" s="150"/>
      <c r="G44" s="150"/>
      <c r="I44" s="20"/>
      <c r="J44" s="20"/>
      <c r="K44" s="20"/>
      <c r="L44" s="20"/>
      <c r="M44" s="198"/>
      <c r="N44" s="523"/>
      <c r="O44" s="37"/>
    </row>
    <row r="45" spans="1:15" customFormat="1" ht="14.25" customHeight="1" x14ac:dyDescent="0.25">
      <c r="A45" s="150"/>
      <c r="B45" s="150"/>
      <c r="C45" s="150"/>
      <c r="D45" s="150"/>
      <c r="E45" s="150"/>
      <c r="F45" s="150"/>
      <c r="G45" s="150"/>
      <c r="I45" s="20"/>
      <c r="J45" s="20"/>
      <c r="K45" s="20"/>
      <c r="L45" s="20"/>
      <c r="M45" s="198"/>
      <c r="N45" s="523"/>
      <c r="O45" s="37"/>
    </row>
    <row r="46" spans="1:15" customFormat="1" ht="14.25" customHeight="1" x14ac:dyDescent="0.25">
      <c r="A46" s="150"/>
      <c r="B46" s="150"/>
      <c r="C46" s="150"/>
      <c r="D46" s="150"/>
      <c r="E46" s="150"/>
      <c r="F46" s="150"/>
      <c r="G46" s="150"/>
      <c r="I46" s="20"/>
      <c r="J46" s="20"/>
      <c r="K46" s="20"/>
      <c r="L46" s="20"/>
      <c r="M46" s="198"/>
      <c r="N46" s="523"/>
      <c r="O46" s="37"/>
    </row>
    <row r="47" spans="1:15" customFormat="1" ht="14.25" customHeight="1" x14ac:dyDescent="0.25">
      <c r="A47" s="150"/>
      <c r="B47" s="150"/>
      <c r="C47" s="150"/>
      <c r="D47" s="150"/>
      <c r="E47" s="150"/>
      <c r="F47" s="150"/>
      <c r="G47" s="150"/>
      <c r="I47" s="20"/>
      <c r="J47" s="20"/>
      <c r="K47" s="20"/>
      <c r="L47" s="20"/>
      <c r="M47" s="198"/>
      <c r="N47" s="523"/>
      <c r="O47" s="37"/>
    </row>
    <row r="48" spans="1:15" customFormat="1" ht="14.25" customHeight="1" x14ac:dyDescent="0.25">
      <c r="A48" s="150"/>
      <c r="B48" s="150"/>
      <c r="C48" s="150"/>
      <c r="D48" s="150"/>
      <c r="E48" s="150"/>
      <c r="F48" s="150"/>
      <c r="G48" s="150"/>
      <c r="I48" s="20"/>
      <c r="J48" s="20"/>
      <c r="K48" s="20"/>
      <c r="L48" s="20"/>
      <c r="M48" s="198"/>
      <c r="N48" s="523"/>
      <c r="O48" s="37"/>
    </row>
    <row r="49" spans="1:15" customFormat="1" ht="14.25" customHeight="1" x14ac:dyDescent="0.25">
      <c r="A49" s="150"/>
      <c r="B49" s="150"/>
      <c r="C49" s="150"/>
      <c r="D49" s="150"/>
      <c r="E49" s="150"/>
      <c r="F49" s="150"/>
      <c r="G49" s="150"/>
      <c r="I49" s="20"/>
      <c r="J49" s="20"/>
      <c r="K49" s="20"/>
      <c r="L49" s="20"/>
      <c r="M49" s="198"/>
      <c r="N49" s="523"/>
      <c r="O49" s="37"/>
    </row>
    <row r="50" spans="1:15" customFormat="1" ht="14.25" customHeight="1" x14ac:dyDescent="0.25">
      <c r="A50" s="150"/>
      <c r="B50" s="150"/>
      <c r="C50" s="150"/>
      <c r="D50" s="150"/>
      <c r="E50" s="150"/>
      <c r="F50" s="150"/>
      <c r="G50" s="150"/>
      <c r="I50" s="20"/>
      <c r="J50" s="20"/>
      <c r="K50" s="20"/>
      <c r="L50" s="20"/>
      <c r="M50" s="198"/>
      <c r="N50" s="523"/>
      <c r="O50" s="37"/>
    </row>
    <row r="51" spans="1:15" customFormat="1" ht="14.25" customHeight="1" x14ac:dyDescent="0.25">
      <c r="A51" s="150"/>
      <c r="B51" s="150"/>
      <c r="C51" s="150"/>
      <c r="D51" s="150"/>
      <c r="E51" s="150"/>
      <c r="F51" s="150"/>
      <c r="G51" s="150"/>
      <c r="I51" s="20"/>
      <c r="J51" s="20"/>
      <c r="K51" s="20"/>
      <c r="L51" s="20"/>
      <c r="M51" s="198"/>
      <c r="N51" s="523"/>
      <c r="O51" s="37"/>
    </row>
    <row r="52" spans="1:15" customFormat="1" ht="14.25" customHeight="1" x14ac:dyDescent="0.25">
      <c r="A52" s="150"/>
      <c r="B52" s="150"/>
      <c r="C52" s="150"/>
      <c r="D52" s="150"/>
      <c r="E52" s="150"/>
      <c r="F52" s="150"/>
      <c r="G52" s="150"/>
      <c r="I52" s="20"/>
      <c r="J52" s="20"/>
      <c r="K52" s="20"/>
      <c r="L52" s="20"/>
      <c r="M52" s="198"/>
      <c r="N52" s="523"/>
      <c r="O52" s="37"/>
    </row>
    <row r="53" spans="1:15" customFormat="1" ht="14.25" customHeight="1" x14ac:dyDescent="0.25">
      <c r="A53" s="150"/>
      <c r="B53" s="150"/>
      <c r="C53" s="150"/>
      <c r="D53" s="150"/>
      <c r="E53" s="150"/>
      <c r="F53" s="150"/>
      <c r="G53" s="150"/>
      <c r="I53" s="20"/>
      <c r="J53" s="20"/>
      <c r="K53" s="20"/>
      <c r="L53" s="20"/>
      <c r="M53" s="198"/>
      <c r="N53" s="523"/>
      <c r="O53" s="37"/>
    </row>
    <row r="54" spans="1:15" customFormat="1" ht="14.25" customHeight="1" x14ac:dyDescent="0.25">
      <c r="A54" s="150"/>
      <c r="B54" s="150"/>
      <c r="C54" s="150"/>
      <c r="D54" s="150"/>
      <c r="E54" s="150"/>
      <c r="F54" s="150"/>
      <c r="G54" s="150"/>
      <c r="I54" s="20"/>
      <c r="J54" s="20"/>
      <c r="K54" s="20"/>
      <c r="L54" s="20"/>
      <c r="M54" s="198"/>
      <c r="N54" s="523"/>
      <c r="O54" s="37"/>
    </row>
    <row r="55" spans="1:15" customFormat="1" ht="14.25" customHeight="1" x14ac:dyDescent="0.25">
      <c r="A55" s="150"/>
      <c r="B55" s="150"/>
      <c r="C55" s="150"/>
      <c r="D55" s="150"/>
      <c r="E55" s="150"/>
      <c r="F55" s="150"/>
      <c r="G55" s="150"/>
      <c r="I55" s="20"/>
      <c r="J55" s="20"/>
      <c r="K55" s="20"/>
      <c r="L55" s="20"/>
      <c r="M55" s="198"/>
      <c r="N55" s="523"/>
      <c r="O55" s="37"/>
    </row>
    <row r="56" spans="1:15" customFormat="1" ht="14.25" customHeight="1" x14ac:dyDescent="0.25">
      <c r="A56" s="369"/>
      <c r="B56" s="150"/>
      <c r="C56" s="150"/>
      <c r="D56" s="150"/>
      <c r="E56" s="150"/>
      <c r="F56" s="150"/>
      <c r="G56" s="150"/>
      <c r="I56" s="20"/>
      <c r="J56" s="20"/>
      <c r="K56" s="20"/>
      <c r="L56" s="20"/>
      <c r="M56" s="198"/>
      <c r="N56" s="523"/>
      <c r="O56" s="37"/>
    </row>
    <row r="57" spans="1:15" customFormat="1" ht="14.25" customHeight="1" x14ac:dyDescent="0.25">
      <c r="A57" s="369"/>
      <c r="B57" s="150"/>
      <c r="C57" s="150"/>
      <c r="D57" s="150"/>
      <c r="E57" s="150"/>
      <c r="F57" s="150"/>
      <c r="G57" s="150"/>
      <c r="I57" s="20"/>
      <c r="J57" s="20"/>
      <c r="K57" s="20"/>
      <c r="L57" s="20"/>
      <c r="M57" s="198"/>
      <c r="N57" s="523"/>
      <c r="O57" s="37"/>
    </row>
    <row r="58" spans="1:15" customFormat="1" ht="14.25" customHeight="1" x14ac:dyDescent="0.25">
      <c r="A58" s="369"/>
      <c r="B58" s="150"/>
      <c r="C58" s="150"/>
      <c r="D58" s="150"/>
      <c r="E58" s="150"/>
      <c r="F58" s="150"/>
      <c r="G58" s="150"/>
      <c r="I58" s="20"/>
      <c r="J58" s="20"/>
      <c r="K58" s="20"/>
      <c r="L58" s="20"/>
      <c r="M58" s="198"/>
      <c r="N58" s="523"/>
      <c r="O58" s="37"/>
    </row>
    <row r="59" spans="1:15" customFormat="1" ht="14.25" customHeight="1" x14ac:dyDescent="0.25">
      <c r="A59" s="369"/>
      <c r="B59" s="150"/>
      <c r="C59" s="150"/>
      <c r="D59" s="150"/>
      <c r="E59" s="150"/>
      <c r="F59" s="150"/>
      <c r="G59" s="150"/>
      <c r="I59" s="20"/>
      <c r="J59" s="20"/>
      <c r="K59" s="20"/>
      <c r="L59" s="20"/>
      <c r="M59" s="198"/>
      <c r="N59" s="523"/>
      <c r="O59" s="37"/>
    </row>
    <row r="60" spans="1:15" customFormat="1" ht="14.25" customHeight="1" x14ac:dyDescent="0.25">
      <c r="A60" s="369"/>
      <c r="B60" s="150"/>
      <c r="C60" s="150"/>
      <c r="D60" s="150"/>
      <c r="E60" s="150"/>
      <c r="F60" s="150"/>
      <c r="G60" s="150"/>
      <c r="I60" s="20"/>
      <c r="J60" s="20"/>
      <c r="K60" s="20"/>
      <c r="L60" s="20"/>
      <c r="M60" s="198"/>
      <c r="N60" s="523"/>
      <c r="O60" s="37"/>
    </row>
    <row r="61" spans="1:15" customFormat="1" ht="14.25" customHeight="1" x14ac:dyDescent="0.25">
      <c r="A61" s="369"/>
      <c r="B61" s="150"/>
      <c r="C61" s="150"/>
      <c r="D61" s="150"/>
      <c r="E61" s="150"/>
      <c r="F61" s="150"/>
      <c r="G61" s="150"/>
      <c r="I61" s="20"/>
      <c r="J61" s="20"/>
      <c r="K61" s="20"/>
      <c r="L61" s="20"/>
      <c r="M61" s="198"/>
      <c r="N61" s="523"/>
      <c r="O61" s="37"/>
    </row>
    <row r="62" spans="1:15" customFormat="1" ht="14.25" customHeight="1" x14ac:dyDescent="0.25">
      <c r="A62" s="369"/>
      <c r="B62" s="150"/>
      <c r="C62" s="150"/>
      <c r="D62" s="150"/>
      <c r="E62" s="150"/>
      <c r="F62" s="150"/>
      <c r="G62" s="150"/>
      <c r="I62" s="20"/>
      <c r="J62" s="20"/>
      <c r="K62" s="20"/>
      <c r="L62" s="20"/>
      <c r="M62" s="198"/>
      <c r="N62" s="523"/>
      <c r="O62" s="37"/>
    </row>
    <row r="63" spans="1:15" customFormat="1" ht="14.25" customHeight="1" x14ac:dyDescent="0.25">
      <c r="A63" s="369"/>
      <c r="B63" s="150"/>
      <c r="C63" s="150"/>
      <c r="D63" s="150"/>
      <c r="E63" s="150"/>
      <c r="F63" s="150"/>
      <c r="G63" s="150"/>
      <c r="I63" s="20"/>
      <c r="J63" s="20"/>
      <c r="K63" s="20"/>
      <c r="L63" s="20"/>
      <c r="M63" s="198"/>
      <c r="N63" s="523"/>
      <c r="O63" s="37"/>
    </row>
    <row r="64" spans="1:15" customFormat="1" ht="14.25" customHeight="1" x14ac:dyDescent="0.25">
      <c r="A64" s="369"/>
      <c r="B64" s="150"/>
      <c r="C64" s="150"/>
      <c r="D64" s="150"/>
      <c r="E64" s="150"/>
      <c r="F64" s="150"/>
      <c r="G64" s="150"/>
      <c r="I64" s="20"/>
      <c r="J64" s="20"/>
      <c r="K64" s="20"/>
      <c r="L64" s="20"/>
      <c r="M64" s="198"/>
      <c r="N64" s="523"/>
      <c r="O64" s="37"/>
    </row>
    <row r="65" spans="1:17" ht="14.25" customHeight="1" x14ac:dyDescent="0.25">
      <c r="A65" s="369"/>
      <c r="B65" s="150"/>
      <c r="C65" s="150"/>
      <c r="D65" s="150"/>
      <c r="E65" s="150"/>
      <c r="F65" s="150"/>
      <c r="G65" s="150"/>
      <c r="M65" s="198"/>
      <c r="N65" s="523"/>
      <c r="O65" s="37"/>
    </row>
    <row r="66" spans="1:17" ht="14.25" customHeight="1" x14ac:dyDescent="0.25">
      <c r="A66" s="369"/>
      <c r="B66" s="150"/>
      <c r="C66" s="150"/>
      <c r="D66" s="150"/>
      <c r="E66" s="150"/>
      <c r="F66" s="150"/>
      <c r="G66" s="150"/>
      <c r="M66" s="198"/>
      <c r="N66" s="523"/>
      <c r="O66" s="37"/>
    </row>
    <row r="67" spans="1:17" ht="14.25" customHeight="1" x14ac:dyDescent="0.25">
      <c r="A67" s="369"/>
      <c r="B67" s="150"/>
      <c r="C67" s="150"/>
      <c r="D67" s="150"/>
      <c r="E67" s="150"/>
      <c r="F67" s="150"/>
      <c r="G67" s="150"/>
      <c r="M67" s="198"/>
      <c r="N67" s="523"/>
      <c r="O67" s="37"/>
    </row>
    <row r="68" spans="1:17" ht="14.25" customHeight="1" x14ac:dyDescent="0.25">
      <c r="A68" s="369"/>
      <c r="B68" s="150"/>
      <c r="C68" s="150"/>
      <c r="D68" s="150"/>
      <c r="E68" s="150"/>
      <c r="F68" s="150"/>
      <c r="G68" s="150"/>
      <c r="M68" s="198"/>
      <c r="N68" s="523"/>
      <c r="O68" s="37"/>
    </row>
    <row r="69" spans="1:17" ht="14.25" customHeight="1" x14ac:dyDescent="0.25">
      <c r="A69" s="369"/>
      <c r="B69" s="150"/>
      <c r="C69" s="150"/>
      <c r="D69" s="150"/>
      <c r="E69" s="150"/>
      <c r="F69" s="150"/>
      <c r="G69" s="150"/>
      <c r="M69" s="198"/>
      <c r="N69" s="523"/>
      <c r="O69" s="37"/>
    </row>
    <row r="70" spans="1:17" ht="14.25" customHeight="1" x14ac:dyDescent="0.25">
      <c r="A70" s="369"/>
      <c r="B70" s="150"/>
      <c r="C70" s="150"/>
      <c r="D70" s="150"/>
      <c r="E70" s="150"/>
      <c r="F70" s="150"/>
      <c r="G70" s="150"/>
      <c r="M70" s="198"/>
      <c r="N70" s="523"/>
      <c r="O70" s="37"/>
    </row>
    <row r="71" spans="1:17" ht="14.25" customHeight="1" x14ac:dyDescent="0.25">
      <c r="A71" s="369"/>
      <c r="B71" s="150"/>
      <c r="C71" s="150"/>
      <c r="D71" s="150"/>
      <c r="E71" s="150"/>
      <c r="F71" s="150"/>
      <c r="G71" s="150"/>
      <c r="M71" s="198"/>
      <c r="N71" s="523"/>
      <c r="O71" s="37"/>
    </row>
    <row r="72" spans="1:17" ht="14.25" customHeight="1" thickBot="1" x14ac:dyDescent="0.3">
      <c r="A72" s="369"/>
      <c r="B72" s="150"/>
      <c r="C72" s="150"/>
      <c r="D72" s="150"/>
      <c r="E72" s="150"/>
      <c r="F72" s="150"/>
      <c r="G72" s="150"/>
      <c r="M72" s="198"/>
      <c r="N72" s="523"/>
      <c r="O72" s="37"/>
    </row>
    <row r="73" spans="1:17" ht="14.25" customHeight="1" x14ac:dyDescent="0.25">
      <c r="A73" s="1768" t="s">
        <v>591</v>
      </c>
      <c r="B73" s="1769"/>
      <c r="C73" s="1769"/>
      <c r="D73" s="1769"/>
      <c r="E73" s="1770"/>
      <c r="F73" s="1771" t="s">
        <v>592</v>
      </c>
      <c r="G73" s="1772"/>
      <c r="M73" s="198"/>
      <c r="N73" s="523"/>
      <c r="O73" s="37"/>
    </row>
    <row r="74" spans="1:17" s="2" customFormat="1" ht="14.25" customHeight="1" x14ac:dyDescent="0.25">
      <c r="A74" s="507" t="s">
        <v>593</v>
      </c>
      <c r="B74" s="20"/>
      <c r="C74" s="20"/>
      <c r="D74" s="20"/>
      <c r="E74" s="20"/>
      <c r="F74" s="528"/>
      <c r="G74" s="529">
        <f>'[1]Detalle gastos'!E50</f>
        <v>44631588.077522188</v>
      </c>
      <c r="I74" s="1773"/>
      <c r="J74" s="1773"/>
      <c r="K74" s="20"/>
      <c r="L74" s="20"/>
      <c r="M74" s="530"/>
      <c r="N74" s="523"/>
      <c r="O74" s="37"/>
      <c r="P74" s="20"/>
      <c r="Q74" s="20"/>
    </row>
    <row r="75" spans="1:17" s="2" customFormat="1" ht="14.25" customHeight="1" x14ac:dyDescent="0.25">
      <c r="A75" s="507" t="s">
        <v>594</v>
      </c>
      <c r="B75" s="20"/>
      <c r="C75" s="20"/>
      <c r="D75" s="20"/>
      <c r="E75" s="20"/>
      <c r="F75" s="531"/>
      <c r="G75" s="529">
        <f>'[1]Detalle gastos'!E71-'[1]Detalle gastos'!E74</f>
        <v>156998</v>
      </c>
      <c r="I75" s="20"/>
      <c r="J75" s="20"/>
      <c r="K75" s="20"/>
      <c r="L75" s="20"/>
      <c r="M75" s="530"/>
      <c r="N75" s="523"/>
      <c r="O75" s="37"/>
      <c r="P75" s="20"/>
      <c r="Q75" s="20"/>
    </row>
    <row r="76" spans="1:17" s="2" customFormat="1" ht="14.25" customHeight="1" x14ac:dyDescent="0.25">
      <c r="A76" s="507" t="s">
        <v>595</v>
      </c>
      <c r="B76" s="20"/>
      <c r="C76" s="20"/>
      <c r="D76" s="20"/>
      <c r="E76" s="20"/>
      <c r="F76" s="531"/>
      <c r="G76" s="529">
        <f>'[1]Detalle gastos'!E76+'[1]Detalle gastos'!E77-1840</f>
        <v>550377.30000000005</v>
      </c>
      <c r="I76" s="20"/>
      <c r="J76" s="20"/>
      <c r="K76" s="20"/>
      <c r="L76" s="20"/>
      <c r="M76" s="530"/>
      <c r="N76" s="523"/>
      <c r="O76" s="37"/>
      <c r="P76" s="20"/>
      <c r="Q76" s="20"/>
    </row>
    <row r="77" spans="1:17" s="2" customFormat="1" ht="14.25" customHeight="1" x14ac:dyDescent="0.25">
      <c r="A77" s="507" t="s">
        <v>596</v>
      </c>
      <c r="B77" s="20"/>
      <c r="C77" s="20"/>
      <c r="D77" s="20"/>
      <c r="E77" s="20"/>
      <c r="F77" s="531"/>
      <c r="G77" s="529">
        <f>'[1]Detalle gastos'!E79+'[1]Detalle gastos'!E80+'[1]Detalle gastos'!E81</f>
        <v>1319412.72</v>
      </c>
      <c r="I77" s="20"/>
      <c r="J77" s="20"/>
      <c r="K77" s="20"/>
      <c r="L77" s="20"/>
      <c r="M77" s="530"/>
      <c r="N77" s="523"/>
      <c r="O77" s="37"/>
      <c r="P77" s="20"/>
      <c r="Q77" s="20"/>
    </row>
    <row r="78" spans="1:17" s="2" customFormat="1" ht="14.25" customHeight="1" x14ac:dyDescent="0.25">
      <c r="A78" s="507" t="s">
        <v>597</v>
      </c>
      <c r="B78" s="20"/>
      <c r="C78" s="20"/>
      <c r="D78" s="20"/>
      <c r="E78" s="20"/>
      <c r="F78" s="531"/>
      <c r="G78" s="529">
        <v>545310</v>
      </c>
      <c r="I78" s="20"/>
      <c r="J78" s="20"/>
      <c r="K78" s="20"/>
      <c r="L78" s="20"/>
      <c r="M78" s="530"/>
      <c r="N78" s="523"/>
      <c r="O78" s="37"/>
      <c r="P78" s="20"/>
      <c r="Q78" s="20"/>
    </row>
    <row r="79" spans="1:17" s="2" customFormat="1" ht="14.25" customHeight="1" thickBot="1" x14ac:dyDescent="0.3">
      <c r="A79" s="507" t="s">
        <v>250</v>
      </c>
      <c r="B79" s="20"/>
      <c r="C79" s="20"/>
      <c r="D79" s="20"/>
      <c r="E79" s="20"/>
      <c r="F79" s="532"/>
      <c r="G79" s="533">
        <f>'[1]Detalle gastos'!E83</f>
        <v>3800160.67</v>
      </c>
      <c r="I79" s="20"/>
      <c r="J79" s="20"/>
      <c r="K79" s="20"/>
      <c r="L79" s="20"/>
      <c r="M79" s="198"/>
      <c r="N79" s="523"/>
      <c r="O79" s="37"/>
      <c r="P79" s="20"/>
      <c r="Q79" s="20"/>
    </row>
    <row r="80" spans="1:17" ht="14.25" customHeight="1" thickBot="1" x14ac:dyDescent="0.3">
      <c r="A80" s="1656" t="s">
        <v>159</v>
      </c>
      <c r="B80" s="1767"/>
      <c r="C80" s="1767"/>
      <c r="D80" s="1767"/>
      <c r="E80" s="1767"/>
      <c r="F80" s="534"/>
      <c r="G80" s="535">
        <f>SUM(G74:G79)</f>
        <v>51003846.767522186</v>
      </c>
      <c r="H80" s="153">
        <f>F17-G80</f>
        <v>-3648427.2275221795</v>
      </c>
      <c r="J80" s="37"/>
      <c r="K80" s="536"/>
      <c r="M80" s="198"/>
      <c r="N80" s="523"/>
      <c r="O80" s="37"/>
    </row>
    <row r="81" spans="1:17" ht="14.25" customHeight="1" x14ac:dyDescent="0.25">
      <c r="K81" s="536"/>
      <c r="M81" s="198"/>
      <c r="N81" s="523"/>
      <c r="O81" s="37"/>
    </row>
    <row r="82" spans="1:17" ht="14.25" customHeight="1" x14ac:dyDescent="0.25">
      <c r="A82" t="s">
        <v>598</v>
      </c>
      <c r="M82" s="37"/>
    </row>
    <row r="83" spans="1:17" ht="14.25" customHeight="1" x14ac:dyDescent="0.25">
      <c r="M83" s="198"/>
    </row>
    <row r="84" spans="1:17" ht="14.25" customHeight="1" x14ac:dyDescent="0.25">
      <c r="B84" t="s">
        <v>599</v>
      </c>
      <c r="E84" s="153">
        <f>G74</f>
        <v>44631588.077522188</v>
      </c>
    </row>
    <row r="85" spans="1:17" ht="14.25" customHeight="1" x14ac:dyDescent="0.25">
      <c r="B85" t="s">
        <v>600</v>
      </c>
      <c r="E85" s="153">
        <f>'[1]Global gastos'!M6</f>
        <v>0</v>
      </c>
    </row>
    <row r="86" spans="1:17" ht="14.25" customHeight="1" x14ac:dyDescent="0.25">
      <c r="B86" s="537" t="s">
        <v>601</v>
      </c>
      <c r="C86" s="538"/>
      <c r="E86" s="539">
        <f>'[1]Global gastos'!O13</f>
        <v>0</v>
      </c>
    </row>
    <row r="87" spans="1:17" ht="14.25" customHeight="1" x14ac:dyDescent="0.25">
      <c r="B87" s="1763"/>
      <c r="C87" s="1763"/>
      <c r="D87" s="1763"/>
      <c r="E87" s="539"/>
      <c r="I87"/>
      <c r="J87"/>
      <c r="K87"/>
      <c r="L87"/>
      <c r="M87"/>
      <c r="N87"/>
      <c r="O87"/>
      <c r="P87"/>
      <c r="Q87"/>
    </row>
    <row r="88" spans="1:17" ht="14.25" customHeight="1" x14ac:dyDescent="0.25">
      <c r="C88" s="503" t="s">
        <v>602</v>
      </c>
      <c r="D88" s="503"/>
      <c r="E88" s="540">
        <f>SUM(E84:E87)</f>
        <v>44631588.077522188</v>
      </c>
      <c r="H88" s="152"/>
      <c r="I88"/>
      <c r="J88"/>
      <c r="K88"/>
      <c r="L88"/>
      <c r="M88"/>
      <c r="N88"/>
      <c r="O88"/>
      <c r="P88"/>
      <c r="Q88"/>
    </row>
    <row r="89" spans="1:17" ht="14.25" customHeight="1" x14ac:dyDescent="0.25"/>
    <row r="90" spans="1:17" ht="14.25" customHeight="1" x14ac:dyDescent="0.25"/>
    <row r="91" spans="1:17" ht="14.25" customHeight="1" x14ac:dyDescent="0.25"/>
    <row r="92" spans="1:17" ht="14.25" customHeight="1" x14ac:dyDescent="0.25">
      <c r="B92" s="150"/>
      <c r="C92" s="150"/>
      <c r="D92" s="150"/>
      <c r="I92"/>
      <c r="J92"/>
      <c r="K92"/>
      <c r="L92"/>
      <c r="M92"/>
      <c r="N92"/>
      <c r="O92"/>
      <c r="P92"/>
      <c r="Q92"/>
    </row>
    <row r="93" spans="1:17" ht="14.25" customHeight="1" x14ac:dyDescent="0.25">
      <c r="B93" s="150"/>
      <c r="C93" s="150"/>
      <c r="D93" s="150"/>
      <c r="I93"/>
      <c r="J93"/>
      <c r="K93"/>
      <c r="L93"/>
      <c r="M93"/>
      <c r="N93"/>
      <c r="O93"/>
      <c r="P93"/>
      <c r="Q93"/>
    </row>
    <row r="94" spans="1:17" ht="14.25" customHeight="1" x14ac:dyDescent="0.25"/>
    <row r="95" spans="1:17" ht="14.25" customHeight="1" x14ac:dyDescent="0.25"/>
    <row r="96" spans="1:17" ht="14.25" customHeight="1" x14ac:dyDescent="0.25"/>
    <row r="97" spans="2:17" ht="14.25" customHeight="1" x14ac:dyDescent="0.25"/>
    <row r="98" spans="2:17" ht="14.25" customHeight="1" x14ac:dyDescent="0.25"/>
    <row r="99" spans="2:17" ht="14.25" customHeight="1" x14ac:dyDescent="0.25"/>
    <row r="100" spans="2:17" ht="14.25" customHeight="1" x14ac:dyDescent="0.25"/>
    <row r="101" spans="2:17" ht="14.25" customHeight="1" x14ac:dyDescent="0.25">
      <c r="B101" s="150"/>
      <c r="C101" s="150"/>
      <c r="D101" s="150"/>
      <c r="E101" s="150"/>
      <c r="F101" s="150"/>
      <c r="I101"/>
      <c r="J101"/>
      <c r="K101"/>
      <c r="L101"/>
      <c r="M101"/>
      <c r="N101"/>
      <c r="O101"/>
      <c r="P101"/>
      <c r="Q101"/>
    </row>
    <row r="102" spans="2:17" ht="14.25" customHeight="1" x14ac:dyDescent="0.25">
      <c r="B102" s="150"/>
      <c r="C102" s="150"/>
      <c r="D102" s="150"/>
      <c r="E102" s="150"/>
      <c r="F102" s="150"/>
      <c r="I102"/>
      <c r="J102"/>
      <c r="K102"/>
      <c r="L102"/>
      <c r="M102"/>
      <c r="N102"/>
      <c r="O102"/>
      <c r="P102"/>
      <c r="Q102"/>
    </row>
    <row r="103" spans="2:17" ht="14.25" customHeight="1" x14ac:dyDescent="0.25">
      <c r="B103" s="150"/>
      <c r="C103" s="150"/>
      <c r="D103" s="150"/>
      <c r="E103" s="150"/>
      <c r="F103" s="150"/>
      <c r="I103"/>
      <c r="J103"/>
      <c r="K103"/>
      <c r="L103"/>
      <c r="M103"/>
      <c r="N103"/>
      <c r="O103"/>
      <c r="P103"/>
      <c r="Q103"/>
    </row>
    <row r="104" spans="2:17" ht="14.25" customHeight="1" x14ac:dyDescent="0.25">
      <c r="B104" s="150"/>
      <c r="C104" s="150"/>
      <c r="D104" s="150"/>
      <c r="E104" s="150"/>
      <c r="F104" s="150"/>
      <c r="I104"/>
      <c r="J104"/>
      <c r="K104"/>
      <c r="L104"/>
      <c r="M104"/>
      <c r="N104"/>
      <c r="O104"/>
      <c r="P104"/>
      <c r="Q104"/>
    </row>
    <row r="105" spans="2:17" ht="14.25" customHeight="1" x14ac:dyDescent="0.25">
      <c r="B105" s="150"/>
      <c r="C105" s="150"/>
      <c r="D105" s="150"/>
      <c r="E105" s="150"/>
      <c r="F105" s="150"/>
      <c r="I105"/>
      <c r="J105"/>
      <c r="K105"/>
      <c r="L105"/>
      <c r="M105"/>
      <c r="N105"/>
      <c r="O105"/>
      <c r="P105"/>
      <c r="Q105"/>
    </row>
    <row r="106" spans="2:17" ht="14.25" customHeight="1" x14ac:dyDescent="0.25">
      <c r="B106" s="150"/>
      <c r="C106" s="150"/>
      <c r="D106" s="150"/>
      <c r="E106" s="150"/>
      <c r="F106" s="150"/>
      <c r="I106"/>
      <c r="J106"/>
      <c r="K106"/>
      <c r="L106"/>
      <c r="M106"/>
      <c r="N106"/>
      <c r="O106"/>
      <c r="P106"/>
      <c r="Q106"/>
    </row>
    <row r="107" spans="2:17" ht="14.25" customHeight="1" x14ac:dyDescent="0.25">
      <c r="B107" s="150"/>
      <c r="C107" s="150"/>
      <c r="D107" s="150"/>
      <c r="E107" s="150"/>
      <c r="F107" s="150"/>
      <c r="I107"/>
      <c r="J107"/>
      <c r="K107"/>
      <c r="L107"/>
      <c r="M107"/>
      <c r="N107"/>
      <c r="O107"/>
      <c r="P107"/>
      <c r="Q107"/>
    </row>
    <row r="108" spans="2:17" ht="14.25" customHeight="1" x14ac:dyDescent="0.25">
      <c r="B108" s="150"/>
      <c r="C108" s="150"/>
      <c r="D108" s="150"/>
      <c r="E108" s="150"/>
      <c r="F108" s="150"/>
      <c r="I108"/>
      <c r="J108"/>
      <c r="K108"/>
      <c r="L108"/>
      <c r="M108"/>
      <c r="N108"/>
      <c r="O108"/>
      <c r="P108"/>
      <c r="Q108"/>
    </row>
    <row r="109" spans="2:17" ht="14.25" customHeight="1" x14ac:dyDescent="0.25">
      <c r="B109" s="150"/>
      <c r="C109" s="150"/>
      <c r="D109" s="150"/>
      <c r="E109" s="150"/>
      <c r="F109" s="150"/>
      <c r="I109"/>
      <c r="J109"/>
      <c r="K109"/>
      <c r="L109"/>
      <c r="M109"/>
      <c r="N109"/>
      <c r="O109"/>
      <c r="P109"/>
      <c r="Q109"/>
    </row>
    <row r="110" spans="2:17" ht="14.25" customHeight="1" x14ac:dyDescent="0.25">
      <c r="B110" s="150"/>
      <c r="C110" s="150"/>
      <c r="D110" s="150"/>
      <c r="E110" s="150"/>
      <c r="F110" s="541"/>
      <c r="I110"/>
      <c r="J110"/>
      <c r="K110"/>
      <c r="L110"/>
      <c r="M110"/>
      <c r="N110"/>
      <c r="O110"/>
      <c r="P110"/>
      <c r="Q110"/>
    </row>
    <row r="111" spans="2:17" ht="14.25" customHeight="1" x14ac:dyDescent="0.25">
      <c r="F111" s="153"/>
      <c r="I111"/>
      <c r="J111"/>
      <c r="K111"/>
      <c r="L111"/>
      <c r="M111"/>
      <c r="N111"/>
      <c r="O111"/>
      <c r="P111"/>
      <c r="Q111"/>
    </row>
    <row r="112" spans="2:17" ht="14.25" customHeight="1" x14ac:dyDescent="0.25">
      <c r="F112" s="153"/>
      <c r="I112"/>
      <c r="J112"/>
      <c r="K112"/>
      <c r="L112"/>
      <c r="M112"/>
      <c r="N112"/>
      <c r="O112"/>
      <c r="P112"/>
      <c r="Q112"/>
    </row>
    <row r="113" spans="6:17" ht="14.25" customHeight="1" x14ac:dyDescent="0.25">
      <c r="F113" s="153"/>
      <c r="I113"/>
      <c r="J113"/>
      <c r="K113"/>
      <c r="L113"/>
      <c r="M113"/>
      <c r="N113"/>
      <c r="O113"/>
      <c r="P113"/>
      <c r="Q113"/>
    </row>
    <row r="114" spans="6:17" ht="14.25" customHeight="1" x14ac:dyDescent="0.25">
      <c r="F114" s="153"/>
      <c r="I114"/>
      <c r="J114"/>
      <c r="K114"/>
      <c r="L114"/>
      <c r="M114"/>
      <c r="N114"/>
      <c r="O114"/>
      <c r="P114"/>
      <c r="Q114"/>
    </row>
    <row r="115" spans="6:17" ht="14.25" customHeight="1" x14ac:dyDescent="0.25">
      <c r="F115" s="153"/>
      <c r="I115"/>
      <c r="J115"/>
      <c r="K115"/>
      <c r="L115"/>
      <c r="M115"/>
      <c r="N115"/>
      <c r="O115"/>
      <c r="P115"/>
      <c r="Q115"/>
    </row>
    <row r="116" spans="6:17" ht="14.25" customHeight="1" x14ac:dyDescent="0.25">
      <c r="F116" s="153"/>
      <c r="I116"/>
      <c r="J116"/>
      <c r="K116"/>
      <c r="L116"/>
      <c r="M116"/>
      <c r="N116"/>
      <c r="O116"/>
      <c r="P116"/>
      <c r="Q116"/>
    </row>
    <row r="117" spans="6:17" ht="14.25" customHeight="1" x14ac:dyDescent="0.25">
      <c r="F117" s="153"/>
      <c r="I117"/>
      <c r="J117"/>
      <c r="K117"/>
      <c r="L117"/>
      <c r="M117"/>
      <c r="N117"/>
      <c r="O117"/>
      <c r="P117"/>
      <c r="Q117"/>
    </row>
    <row r="118" spans="6:17" ht="14.25" customHeight="1" x14ac:dyDescent="0.25"/>
    <row r="119" spans="6:17" ht="14.25" customHeight="1" x14ac:dyDescent="0.25"/>
    <row r="120" spans="6:17" ht="14.25" customHeight="1" x14ac:dyDescent="0.25"/>
    <row r="121" spans="6:17" ht="14.25" customHeight="1" x14ac:dyDescent="0.25"/>
    <row r="122" spans="6:17" ht="14.25" customHeight="1" x14ac:dyDescent="0.25"/>
    <row r="123" spans="6:17" ht="14.25" customHeight="1" x14ac:dyDescent="0.25"/>
    <row r="124" spans="6:17" ht="14.25" customHeight="1" x14ac:dyDescent="0.25"/>
    <row r="125" spans="6:17" ht="14.25" customHeight="1" x14ac:dyDescent="0.25"/>
    <row r="126" spans="6:17" ht="14.25" customHeight="1" x14ac:dyDescent="0.25"/>
    <row r="127" spans="6:17" ht="14.25" customHeight="1" x14ac:dyDescent="0.25"/>
    <row r="128" spans="6:17" ht="14.25" customHeight="1" x14ac:dyDescent="0.25"/>
    <row r="129" customFormat="1" ht="14.25" customHeight="1" x14ac:dyDescent="0.25"/>
    <row r="130" customFormat="1" ht="14.25" customHeight="1" x14ac:dyDescent="0.25"/>
    <row r="131" customFormat="1" ht="14.25" customHeight="1" x14ac:dyDescent="0.25"/>
    <row r="132" customFormat="1" ht="14.25" customHeight="1" x14ac:dyDescent="0.25"/>
    <row r="133" customFormat="1" ht="14.25" customHeight="1" x14ac:dyDescent="0.25"/>
    <row r="134" customFormat="1" ht="14.25" customHeight="1" x14ac:dyDescent="0.25"/>
    <row r="135" customFormat="1" ht="14.25" customHeight="1" x14ac:dyDescent="0.25"/>
    <row r="136" customFormat="1" ht="14.25" customHeight="1" x14ac:dyDescent="0.25"/>
    <row r="137" customFormat="1" ht="14.25" customHeight="1" x14ac:dyDescent="0.25"/>
    <row r="138" customFormat="1" ht="14.25" customHeight="1" x14ac:dyDescent="0.25"/>
    <row r="139" customFormat="1" ht="14.25" customHeight="1" x14ac:dyDescent="0.25"/>
    <row r="140" customFormat="1" ht="14.25" customHeight="1" x14ac:dyDescent="0.25"/>
    <row r="141" customFormat="1" ht="14.25" customHeight="1" x14ac:dyDescent="0.25"/>
    <row r="142" customFormat="1" ht="14.25" customHeight="1" x14ac:dyDescent="0.25"/>
    <row r="143" customFormat="1" ht="14.25" customHeight="1" x14ac:dyDescent="0.25"/>
    <row r="144" customFormat="1" ht="14.25" customHeight="1" x14ac:dyDescent="0.25"/>
    <row r="145" customFormat="1" ht="14.25" customHeight="1" x14ac:dyDescent="0.25"/>
    <row r="146" customFormat="1" ht="14.25" customHeight="1" x14ac:dyDescent="0.25"/>
    <row r="147" customFormat="1" ht="14.25" customHeight="1" x14ac:dyDescent="0.25"/>
    <row r="148" customFormat="1" ht="14.25" customHeight="1" x14ac:dyDescent="0.25"/>
    <row r="149" customFormat="1" ht="14.25" customHeight="1" x14ac:dyDescent="0.25"/>
    <row r="150" customFormat="1" ht="14.25" customHeight="1" x14ac:dyDescent="0.25"/>
    <row r="151" customFormat="1" ht="14.25" customHeight="1" x14ac:dyDescent="0.25"/>
    <row r="152" customFormat="1" ht="14.25" customHeight="1" x14ac:dyDescent="0.25"/>
    <row r="153" customFormat="1" ht="14.25" customHeight="1" x14ac:dyDescent="0.25"/>
    <row r="154" customFormat="1" ht="14.25" customHeight="1" x14ac:dyDescent="0.25"/>
    <row r="155" customFormat="1" ht="14.25" customHeight="1" x14ac:dyDescent="0.25"/>
    <row r="156" customFormat="1" ht="14.25" customHeight="1" x14ac:dyDescent="0.25"/>
    <row r="157" customFormat="1" ht="14.25" customHeight="1" x14ac:dyDescent="0.25"/>
    <row r="158" customFormat="1" ht="14.25" customHeight="1" x14ac:dyDescent="0.25"/>
    <row r="159" customFormat="1" ht="14.25" customHeight="1" x14ac:dyDescent="0.25"/>
    <row r="160" customFormat="1" ht="14.25" customHeight="1" x14ac:dyDescent="0.25"/>
    <row r="161" customFormat="1" ht="14.25" customHeight="1" x14ac:dyDescent="0.25"/>
    <row r="162" customFormat="1" ht="14.25" customHeight="1" x14ac:dyDescent="0.25"/>
    <row r="163" customFormat="1" ht="14.25" customHeight="1" x14ac:dyDescent="0.25"/>
    <row r="164" customFormat="1" ht="14.25" customHeight="1" x14ac:dyDescent="0.25"/>
    <row r="165" customFormat="1" ht="14.25" customHeight="1" x14ac:dyDescent="0.25"/>
    <row r="166" customFormat="1" ht="14.25" customHeight="1" x14ac:dyDescent="0.25"/>
    <row r="167" customFormat="1" ht="14.25" customHeight="1" x14ac:dyDescent="0.25"/>
    <row r="168" customFormat="1" ht="14.25" customHeight="1" x14ac:dyDescent="0.25"/>
    <row r="169" customFormat="1" ht="14.25" customHeight="1" x14ac:dyDescent="0.25"/>
    <row r="170" customFormat="1" ht="14.25" customHeight="1" x14ac:dyDescent="0.25"/>
    <row r="171" customFormat="1" ht="14.25" customHeight="1" x14ac:dyDescent="0.25"/>
    <row r="172" customFormat="1" ht="14.25" customHeight="1" x14ac:dyDescent="0.25"/>
    <row r="173" customFormat="1" ht="14.25" customHeight="1" x14ac:dyDescent="0.25"/>
    <row r="174" customFormat="1" ht="14.25" customHeight="1" x14ac:dyDescent="0.25"/>
    <row r="175" customFormat="1" ht="14.25" customHeight="1" x14ac:dyDescent="0.25"/>
    <row r="176" customFormat="1" ht="14.25" customHeight="1" x14ac:dyDescent="0.25"/>
    <row r="177" customFormat="1" ht="14.25" customHeight="1" x14ac:dyDescent="0.25"/>
    <row r="178" customFormat="1" ht="14.25" customHeight="1" x14ac:dyDescent="0.25"/>
    <row r="179" customFormat="1" ht="14.25" customHeight="1" x14ac:dyDescent="0.25"/>
    <row r="180" customFormat="1" ht="14.25" customHeight="1" x14ac:dyDescent="0.25"/>
    <row r="181" customFormat="1" ht="14.25" customHeight="1" x14ac:dyDescent="0.25"/>
    <row r="182" customFormat="1" ht="14.25" customHeight="1" x14ac:dyDescent="0.25"/>
    <row r="183" customFormat="1" ht="14.25" customHeight="1" x14ac:dyDescent="0.25"/>
    <row r="184" customFormat="1" ht="14.25" customHeight="1" x14ac:dyDescent="0.25"/>
    <row r="185" customFormat="1" ht="14.25" customHeight="1" x14ac:dyDescent="0.25"/>
    <row r="186" customFormat="1" ht="14.25" customHeight="1" x14ac:dyDescent="0.25"/>
    <row r="187" customFormat="1" ht="14.25" customHeight="1" x14ac:dyDescent="0.25"/>
    <row r="218" spans="7:17" x14ac:dyDescent="0.25">
      <c r="G218" s="152"/>
      <c r="I218"/>
      <c r="J218"/>
      <c r="K218"/>
      <c r="L218"/>
      <c r="M218"/>
      <c r="N218"/>
      <c r="O218"/>
      <c r="P218"/>
      <c r="Q218"/>
    </row>
    <row r="223" spans="7:17" x14ac:dyDescent="0.25">
      <c r="G223">
        <v>0</v>
      </c>
      <c r="I223"/>
      <c r="J223"/>
      <c r="K223"/>
      <c r="L223"/>
      <c r="M223"/>
      <c r="N223"/>
      <c r="O223"/>
      <c r="P223"/>
      <c r="Q223"/>
    </row>
  </sheetData>
  <mergeCells count="13">
    <mergeCell ref="I74:J74"/>
    <mergeCell ref="A80:E80"/>
    <mergeCell ref="A1:G1"/>
    <mergeCell ref="A2:D2"/>
    <mergeCell ref="A7:B7"/>
    <mergeCell ref="A8:B8"/>
    <mergeCell ref="A9:B9"/>
    <mergeCell ref="A11:B11"/>
    <mergeCell ref="B87:D87"/>
    <mergeCell ref="A13:D13"/>
    <mergeCell ref="A17:D17"/>
    <mergeCell ref="A73:E73"/>
    <mergeCell ref="F73:G73"/>
  </mergeCells>
  <conditionalFormatting sqref="H88">
    <cfRule type="cellIs" dxfId="9" priority="3" stopIfTrue="1" operator="between">
      <formula>-0.1</formula>
      <formula>0.1</formula>
    </cfRule>
    <cfRule type="cellIs" dxfId="8" priority="4" stopIfTrue="1" operator="notBetween">
      <formula>-0.1</formula>
      <formula>0.1</formula>
    </cfRule>
  </conditionalFormatting>
  <conditionalFormatting sqref="H80">
    <cfRule type="cellIs" dxfId="7" priority="1" stopIfTrue="1" operator="between">
      <formula>-0.5</formula>
      <formula>0.5</formula>
    </cfRule>
    <cfRule type="cellIs" dxfId="6" priority="2" stopIfTrue="1" operator="notBetween">
      <formula>-0.5</formula>
      <formula>0.5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25" workbookViewId="0">
      <selection activeCell="B7" sqref="B7"/>
    </sheetView>
  </sheetViews>
  <sheetFormatPr baseColWidth="10" defaultRowHeight="15" x14ac:dyDescent="0.25"/>
  <cols>
    <col min="2" max="2" width="64.7109375" bestFit="1" customWidth="1"/>
  </cols>
  <sheetData>
    <row r="1" spans="1:4" x14ac:dyDescent="0.25">
      <c r="A1" s="1783" t="s">
        <v>603</v>
      </c>
      <c r="B1" s="1784"/>
      <c r="C1" s="1784"/>
      <c r="D1" s="1785"/>
    </row>
    <row r="2" spans="1:4" x14ac:dyDescent="0.25">
      <c r="A2" s="1786"/>
      <c r="B2" s="1787"/>
      <c r="C2" s="1787"/>
      <c r="D2" s="1788"/>
    </row>
    <row r="3" spans="1:4" ht="8.25" customHeight="1" thickBot="1" x14ac:dyDescent="0.3">
      <c r="A3" s="1789"/>
      <c r="B3" s="1790"/>
      <c r="C3" s="1790"/>
      <c r="D3" s="1791"/>
    </row>
    <row r="4" spans="1:4" ht="15.75" thickBot="1" x14ac:dyDescent="0.3">
      <c r="A4" s="558" t="s">
        <v>604</v>
      </c>
      <c r="B4" s="559" t="s">
        <v>47</v>
      </c>
      <c r="C4" s="560" t="s">
        <v>605</v>
      </c>
      <c r="D4" s="561" t="s">
        <v>24</v>
      </c>
    </row>
    <row r="5" spans="1:4" x14ac:dyDescent="0.25">
      <c r="A5" s="542">
        <v>3030000000</v>
      </c>
      <c r="B5" s="64" t="s">
        <v>401</v>
      </c>
      <c r="C5" s="543">
        <v>5600697.0005507283</v>
      </c>
      <c r="D5" s="543">
        <v>5263305.6149753835</v>
      </c>
    </row>
    <row r="6" spans="1:4" x14ac:dyDescent="0.25">
      <c r="A6" s="544">
        <v>3030010000</v>
      </c>
      <c r="B6" s="68" t="s">
        <v>606</v>
      </c>
      <c r="C6" s="545">
        <v>513699.73098213907</v>
      </c>
      <c r="D6" s="545">
        <v>482753.96405550424</v>
      </c>
    </row>
    <row r="7" spans="1:4" x14ac:dyDescent="0.25">
      <c r="A7" s="544">
        <v>3030020000</v>
      </c>
      <c r="B7" s="68" t="s">
        <v>607</v>
      </c>
      <c r="C7" s="545">
        <v>395145.51080991427</v>
      </c>
      <c r="D7" s="545">
        <v>371341.56437558215</v>
      </c>
    </row>
    <row r="8" spans="1:4" x14ac:dyDescent="0.25">
      <c r="A8" s="544">
        <v>3030030000</v>
      </c>
      <c r="B8" s="68" t="s">
        <v>608</v>
      </c>
      <c r="C8" s="545">
        <v>1197720.3074326974</v>
      </c>
      <c r="D8" s="545">
        <v>1125568.4816837397</v>
      </c>
    </row>
    <row r="9" spans="1:4" x14ac:dyDescent="0.25">
      <c r="A9" s="544">
        <v>3030040000</v>
      </c>
      <c r="B9" s="68" t="s">
        <v>609</v>
      </c>
      <c r="C9" s="545">
        <v>339444.38095587498</v>
      </c>
      <c r="D9" s="545">
        <v>318995.92427178612</v>
      </c>
    </row>
    <row r="10" spans="1:4" x14ac:dyDescent="0.25">
      <c r="A10" s="544">
        <v>3030050000</v>
      </c>
      <c r="B10" s="68" t="s">
        <v>610</v>
      </c>
      <c r="C10" s="545">
        <v>612456.50535267196</v>
      </c>
      <c r="D10" s="545">
        <v>575561.53515070374</v>
      </c>
    </row>
    <row r="11" spans="1:4" x14ac:dyDescent="0.25">
      <c r="A11" s="544">
        <v>3030060000</v>
      </c>
      <c r="B11" s="68" t="s">
        <v>611</v>
      </c>
      <c r="C11" s="545">
        <v>857349.40757877403</v>
      </c>
      <c r="D11" s="545">
        <v>805701.852905354</v>
      </c>
    </row>
    <row r="12" spans="1:4" x14ac:dyDescent="0.25">
      <c r="A12" s="544">
        <v>3030070000</v>
      </c>
      <c r="B12" s="68" t="s">
        <v>612</v>
      </c>
      <c r="C12" s="545">
        <v>646883.65131778584</v>
      </c>
      <c r="D12" s="545">
        <v>607914.75666008797</v>
      </c>
    </row>
    <row r="13" spans="1:4" x14ac:dyDescent="0.25">
      <c r="A13" s="544">
        <v>3030080000</v>
      </c>
      <c r="B13" s="68" t="s">
        <v>613</v>
      </c>
      <c r="C13" s="545">
        <v>309645.58146924316</v>
      </c>
      <c r="D13" s="545">
        <v>290992.23318796349</v>
      </c>
    </row>
    <row r="14" spans="1:4" x14ac:dyDescent="0.25">
      <c r="A14" s="544">
        <v>3030090000</v>
      </c>
      <c r="B14" s="68" t="s">
        <v>614</v>
      </c>
      <c r="C14" s="545">
        <v>304401.6469534068</v>
      </c>
      <c r="D14" s="545">
        <v>286064.19834175584</v>
      </c>
    </row>
    <row r="15" spans="1:4" x14ac:dyDescent="0.25">
      <c r="A15" s="544">
        <v>3030110000</v>
      </c>
      <c r="B15" s="68" t="s">
        <v>615</v>
      </c>
      <c r="C15" s="545">
        <v>395126.47342388309</v>
      </c>
      <c r="D15" s="545">
        <v>371323.67382003472</v>
      </c>
    </row>
    <row r="16" spans="1:4" x14ac:dyDescent="0.25">
      <c r="A16" s="544">
        <v>3030190000</v>
      </c>
      <c r="B16" s="68" t="s">
        <v>616</v>
      </c>
      <c r="C16" s="545">
        <v>116940.23137117793</v>
      </c>
      <c r="D16" s="545">
        <v>109895.63911990216</v>
      </c>
    </row>
    <row r="17" spans="1:4" x14ac:dyDescent="0.25">
      <c r="A17" s="544">
        <v>3030230000</v>
      </c>
      <c r="B17" s="68" t="s">
        <v>617</v>
      </c>
      <c r="C17" s="545">
        <v>136070.52726397835</v>
      </c>
      <c r="D17" s="545">
        <v>127873.50754928087</v>
      </c>
    </row>
    <row r="18" spans="1:4" x14ac:dyDescent="0.25">
      <c r="A18" s="544">
        <v>3030240000</v>
      </c>
      <c r="B18" s="68" t="s">
        <v>618</v>
      </c>
      <c r="C18" s="545">
        <v>186361.45587074247</v>
      </c>
      <c r="D18" s="545">
        <v>175134.86214358933</v>
      </c>
    </row>
    <row r="19" spans="1:4" x14ac:dyDescent="0.25">
      <c r="A19" s="544">
        <v>3030250000</v>
      </c>
      <c r="B19" s="68" t="s">
        <v>619</v>
      </c>
      <c r="C19" s="545">
        <v>388097.193965999</v>
      </c>
      <c r="D19" s="545">
        <v>364717.84493190271</v>
      </c>
    </row>
    <row r="20" spans="1:4" x14ac:dyDescent="0.25">
      <c r="A20" s="544">
        <v>3030260000</v>
      </c>
      <c r="B20" s="68" t="s">
        <v>620</v>
      </c>
      <c r="C20" s="545">
        <v>345286.95079547196</v>
      </c>
      <c r="D20" s="545">
        <v>324486.53207285324</v>
      </c>
    </row>
    <row r="21" spans="1:4" x14ac:dyDescent="0.25">
      <c r="A21" s="544">
        <v>3030280000</v>
      </c>
      <c r="B21" s="68" t="s">
        <v>621</v>
      </c>
      <c r="C21" s="545">
        <v>184294.75881654522</v>
      </c>
      <c r="D21" s="545">
        <v>173192.66491193409</v>
      </c>
    </row>
    <row r="22" spans="1:4" x14ac:dyDescent="0.25">
      <c r="A22" s="544">
        <v>3030290000</v>
      </c>
      <c r="B22" s="68" t="s">
        <v>622</v>
      </c>
      <c r="C22" s="545">
        <v>38162.839639292892</v>
      </c>
      <c r="D22" s="545">
        <v>35863.873395962</v>
      </c>
    </row>
    <row r="23" spans="1:4" x14ac:dyDescent="0.25">
      <c r="A23" s="544">
        <v>3030300000</v>
      </c>
      <c r="B23" s="68" t="s">
        <v>623</v>
      </c>
      <c r="C23" s="545">
        <v>147434.95745088428</v>
      </c>
      <c r="D23" s="545">
        <v>138553.33350805994</v>
      </c>
    </row>
    <row r="24" spans="1:4" x14ac:dyDescent="0.25">
      <c r="A24" s="544">
        <v>3030330000</v>
      </c>
      <c r="B24" s="68" t="s">
        <v>624</v>
      </c>
      <c r="C24" s="545">
        <v>23209.50391334236</v>
      </c>
      <c r="D24" s="545">
        <v>21811.341026996437</v>
      </c>
    </row>
    <row r="25" spans="1:4" x14ac:dyDescent="0.25">
      <c r="A25" s="544">
        <v>3030410000</v>
      </c>
      <c r="B25" s="68" t="s">
        <v>625</v>
      </c>
      <c r="C25" s="545">
        <v>194389.17542576126</v>
      </c>
      <c r="D25" s="545">
        <v>182678.98413505277</v>
      </c>
    </row>
    <row r="26" spans="1:4" x14ac:dyDescent="0.25">
      <c r="A26" s="544">
        <v>3030440000</v>
      </c>
      <c r="B26" s="68" t="s">
        <v>626</v>
      </c>
      <c r="C26" s="545">
        <v>549328.41527325416</v>
      </c>
      <c r="D26" s="545">
        <v>516236.34206402203</v>
      </c>
    </row>
    <row r="27" spans="1:4" x14ac:dyDescent="0.25">
      <c r="A27" s="544">
        <v>3030450000</v>
      </c>
      <c r="B27" s="68" t="s">
        <v>627</v>
      </c>
      <c r="C27" s="545">
        <v>85220.701234401044</v>
      </c>
      <c r="D27" s="545">
        <v>80086.924051605805</v>
      </c>
    </row>
    <row r="28" spans="1:4" x14ac:dyDescent="0.25">
      <c r="A28" s="544">
        <v>3030480000</v>
      </c>
      <c r="B28" s="68" t="s">
        <v>628</v>
      </c>
      <c r="C28" s="545">
        <v>30122.469234779597</v>
      </c>
      <c r="D28" s="545">
        <v>28307.862654371191</v>
      </c>
    </row>
    <row r="29" spans="1:4" x14ac:dyDescent="0.25">
      <c r="A29" s="544">
        <v>3030490000</v>
      </c>
      <c r="B29" s="68" t="s">
        <v>535</v>
      </c>
      <c r="C29" s="545">
        <v>30122.469234779597</v>
      </c>
      <c r="D29" s="545">
        <v>28307.862654371191</v>
      </c>
    </row>
    <row r="30" spans="1:4" x14ac:dyDescent="0.25">
      <c r="A30" s="544">
        <v>3030500000</v>
      </c>
      <c r="B30" s="68" t="s">
        <v>128</v>
      </c>
      <c r="C30" s="545">
        <v>32497.95862489309</v>
      </c>
      <c r="D30" s="545">
        <v>30540.25027399592</v>
      </c>
    </row>
    <row r="31" spans="1:4" x14ac:dyDescent="0.25">
      <c r="A31" s="544">
        <v>3030530000</v>
      </c>
      <c r="B31" s="68" t="s">
        <v>629</v>
      </c>
      <c r="C31" s="545">
        <v>1698.6147019681378</v>
      </c>
      <c r="D31" s="545">
        <v>1596.2885151025876</v>
      </c>
    </row>
    <row r="32" spans="1:4" x14ac:dyDescent="0.25">
      <c r="A32" s="544">
        <v>3030560000</v>
      </c>
      <c r="B32" s="68" t="s">
        <v>371</v>
      </c>
      <c r="C32" s="545">
        <v>26737.890680337863</v>
      </c>
      <c r="D32" s="545">
        <v>25127.17437429342</v>
      </c>
    </row>
    <row r="33" spans="1:4" x14ac:dyDescent="0.25">
      <c r="A33" s="544">
        <v>3030570000</v>
      </c>
      <c r="B33" s="68" t="s">
        <v>62</v>
      </c>
      <c r="C33" s="545">
        <v>19099.395202737785</v>
      </c>
      <c r="D33" s="545">
        <v>17948.829226669244</v>
      </c>
    </row>
    <row r="34" spans="1:4" x14ac:dyDescent="0.25">
      <c r="A34" s="544">
        <v>3030580000</v>
      </c>
      <c r="B34" s="68" t="s">
        <v>106</v>
      </c>
      <c r="C34" s="545">
        <v>177284.53641141325</v>
      </c>
      <c r="D34" s="545">
        <v>166604.74506132814</v>
      </c>
    </row>
    <row r="35" spans="1:4" x14ac:dyDescent="0.25">
      <c r="A35" s="544">
        <v>3030590000</v>
      </c>
      <c r="B35" s="68" t="s">
        <v>58</v>
      </c>
      <c r="C35" s="545">
        <v>313349.5330555563</v>
      </c>
      <c r="D35" s="545">
        <v>294473.0551606433</v>
      </c>
    </row>
    <row r="36" spans="1:4" x14ac:dyDescent="0.25">
      <c r="A36" s="544">
        <v>3030600000</v>
      </c>
      <c r="B36" s="68" t="s">
        <v>10</v>
      </c>
      <c r="C36" s="545">
        <v>586878.89582381456</v>
      </c>
      <c r="D36" s="545">
        <v>551524.74547298241</v>
      </c>
    </row>
    <row r="37" spans="1:4" x14ac:dyDescent="0.25">
      <c r="A37" s="544">
        <v>3030620000</v>
      </c>
      <c r="B37" s="68" t="s">
        <v>630</v>
      </c>
      <c r="C37" s="545">
        <v>14638.156853497814</v>
      </c>
      <c r="D37" s="545">
        <v>13756.340175576261</v>
      </c>
    </row>
    <row r="38" spans="1:4" x14ac:dyDescent="0.25">
      <c r="A38" s="544">
        <v>3030630000</v>
      </c>
      <c r="B38" s="68" t="s">
        <v>127</v>
      </c>
      <c r="C38" s="545">
        <v>42776.396743502679</v>
      </c>
      <c r="D38" s="545">
        <v>40199.505373412161</v>
      </c>
    </row>
    <row r="39" spans="1:4" x14ac:dyDescent="0.25">
      <c r="A39" s="544">
        <v>3030650000</v>
      </c>
      <c r="B39" s="68" t="s">
        <v>52</v>
      </c>
      <c r="C39" s="545">
        <v>57533.025924946036</v>
      </c>
      <c r="D39" s="545">
        <v>54067.180989708329</v>
      </c>
    </row>
    <row r="40" spans="1:4" x14ac:dyDescent="0.25">
      <c r="A40" s="544">
        <v>3030660000</v>
      </c>
      <c r="B40" s="68" t="s">
        <v>63</v>
      </c>
      <c r="C40" s="545">
        <v>119506.12880722144</v>
      </c>
      <c r="D40" s="545">
        <v>112306.96442124425</v>
      </c>
    </row>
    <row r="41" spans="1:4" x14ac:dyDescent="0.25">
      <c r="A41" s="544">
        <v>3030670000</v>
      </c>
      <c r="B41" s="68" t="s">
        <v>631</v>
      </c>
      <c r="C41" s="545">
        <v>97036.998276654282</v>
      </c>
      <c r="D41" s="545">
        <v>91191.395970831742</v>
      </c>
    </row>
    <row r="42" spans="1:4" x14ac:dyDescent="0.25">
      <c r="A42" s="544">
        <v>3030680000</v>
      </c>
      <c r="B42" s="68" t="s">
        <v>632</v>
      </c>
      <c r="C42" s="545">
        <v>119366.51475408641</v>
      </c>
      <c r="D42" s="545">
        <v>112175.76085323785</v>
      </c>
    </row>
    <row r="43" spans="1:4" x14ac:dyDescent="0.25">
      <c r="A43" s="544">
        <v>3030690000</v>
      </c>
      <c r="B43" s="68" t="s">
        <v>633</v>
      </c>
      <c r="C43" s="545">
        <v>548059.20375992532</v>
      </c>
      <c r="D43" s="545">
        <v>515043.58907559252</v>
      </c>
    </row>
    <row r="44" spans="1:4" x14ac:dyDescent="0.25">
      <c r="A44" s="544">
        <v>3030700000</v>
      </c>
      <c r="B44" s="68" t="s">
        <v>634</v>
      </c>
      <c r="C44" s="545">
        <v>62578.110223674579</v>
      </c>
      <c r="D44" s="545">
        <v>58808.344547549612</v>
      </c>
    </row>
    <row r="45" spans="1:4" x14ac:dyDescent="0.25">
      <c r="A45" s="544">
        <v>3030710000</v>
      </c>
      <c r="B45" s="68" t="s">
        <v>635</v>
      </c>
      <c r="C45" s="545">
        <v>146117.11013625911</v>
      </c>
      <c r="D45" s="545">
        <v>137314.87458588209</v>
      </c>
    </row>
    <row r="46" spans="1:4" x14ac:dyDescent="0.25">
      <c r="A46" s="546">
        <v>3030810000</v>
      </c>
      <c r="B46" s="94" t="s">
        <v>636</v>
      </c>
      <c r="C46" s="545">
        <v>7229.6837019829736</v>
      </c>
      <c r="D46" s="545">
        <v>6794.1605874056868</v>
      </c>
    </row>
    <row r="47" spans="1:4" x14ac:dyDescent="0.25">
      <c r="A47" s="544">
        <v>3030000000</v>
      </c>
      <c r="B47" s="94" t="s">
        <v>637</v>
      </c>
      <c r="C47" s="545">
        <v>600000</v>
      </c>
      <c r="D47" s="545">
        <v>563855.42168674711</v>
      </c>
    </row>
    <row r="48" spans="1:4" ht="15.75" thickBot="1" x14ac:dyDescent="0.3">
      <c r="A48" s="547">
        <v>3024210000</v>
      </c>
      <c r="B48" s="94" t="s">
        <v>638</v>
      </c>
      <c r="C48" s="548">
        <v>0</v>
      </c>
      <c r="D48" s="548">
        <v>0</v>
      </c>
    </row>
    <row r="49" spans="1:4" x14ac:dyDescent="0.25">
      <c r="A49" s="549" t="s">
        <v>139</v>
      </c>
      <c r="B49" s="550"/>
      <c r="C49" s="551">
        <v>16599999.999999998</v>
      </c>
      <c r="D49" s="552">
        <v>15600000.000000004</v>
      </c>
    </row>
  </sheetData>
  <mergeCells count="1">
    <mergeCell ref="A1:D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>
      <selection activeCell="J52" sqref="J52"/>
    </sheetView>
  </sheetViews>
  <sheetFormatPr baseColWidth="10" defaultRowHeight="15" x14ac:dyDescent="0.25"/>
  <sheetData>
    <row r="1" spans="1:11" ht="16.5" thickBot="1" x14ac:dyDescent="0.3">
      <c r="A1" s="47"/>
      <c r="B1" s="47"/>
      <c r="C1" s="47"/>
      <c r="D1" s="47"/>
      <c r="E1" s="1622" t="s">
        <v>716</v>
      </c>
      <c r="F1" s="1623"/>
      <c r="G1" s="1623"/>
      <c r="H1" s="1624"/>
      <c r="I1" s="47"/>
      <c r="J1" s="47"/>
      <c r="K1" s="47"/>
    </row>
    <row r="2" spans="1:1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6.5" thickBot="1" x14ac:dyDescent="0.3">
      <c r="A3" s="763"/>
      <c r="B3" s="1625" t="s">
        <v>762</v>
      </c>
      <c r="C3" s="1625"/>
      <c r="D3" s="1625"/>
      <c r="E3" s="763"/>
      <c r="F3" s="1625" t="s">
        <v>763</v>
      </c>
      <c r="G3" s="1625"/>
      <c r="H3" s="1625"/>
      <c r="I3" s="1625"/>
      <c r="J3" s="763"/>
      <c r="K3" s="763"/>
    </row>
    <row r="4" spans="1:11" ht="15.75" thickBot="1" x14ac:dyDescent="0.3">
      <c r="A4" s="1626" t="s">
        <v>719</v>
      </c>
      <c r="B4" s="1627"/>
      <c r="C4" s="1627"/>
      <c r="D4" s="1627"/>
      <c r="E4" s="1627"/>
      <c r="F4" s="1627" t="s">
        <v>720</v>
      </c>
      <c r="G4" s="1627"/>
      <c r="H4" s="1627"/>
      <c r="I4" s="1630"/>
      <c r="J4" s="1632" t="s">
        <v>721</v>
      </c>
      <c r="K4" s="1633"/>
    </row>
    <row r="5" spans="1:11" ht="15.75" thickBot="1" x14ac:dyDescent="0.3">
      <c r="A5" s="1628"/>
      <c r="B5" s="1629"/>
      <c r="C5" s="1629"/>
      <c r="D5" s="1629"/>
      <c r="E5" s="1629"/>
      <c r="F5" s="1629"/>
      <c r="G5" s="1629"/>
      <c r="H5" s="1629"/>
      <c r="I5" s="1631"/>
      <c r="J5" s="1634" t="s">
        <v>728</v>
      </c>
      <c r="K5" s="1636" t="s">
        <v>729</v>
      </c>
    </row>
    <row r="6" spans="1:11" ht="15.75" thickBot="1" x14ac:dyDescent="0.3">
      <c r="A6" s="766" t="s">
        <v>723</v>
      </c>
      <c r="B6" s="767" t="s">
        <v>724</v>
      </c>
      <c r="C6" s="767" t="s">
        <v>764</v>
      </c>
      <c r="D6" s="767" t="s">
        <v>765</v>
      </c>
      <c r="E6" s="768" t="s">
        <v>725</v>
      </c>
      <c r="F6" s="767" t="s">
        <v>765</v>
      </c>
      <c r="G6" s="769" t="s">
        <v>764</v>
      </c>
      <c r="H6" s="767" t="s">
        <v>724</v>
      </c>
      <c r="I6" s="770" t="s">
        <v>723</v>
      </c>
      <c r="J6" s="1635"/>
      <c r="K6" s="1637"/>
    </row>
    <row r="7" spans="1:11" x14ac:dyDescent="0.25">
      <c r="A7" s="771">
        <v>3</v>
      </c>
      <c r="B7" s="1620" t="s">
        <v>730</v>
      </c>
      <c r="C7" s="1620"/>
      <c r="D7" s="1620"/>
      <c r="E7" s="1621"/>
      <c r="F7" s="772"/>
      <c r="G7" s="772"/>
      <c r="H7" s="772"/>
      <c r="I7" s="773">
        <f>+H8+H11+H22+H49+H60+H54</f>
        <v>56673134.080000006</v>
      </c>
      <c r="J7" s="774">
        <f>J8+J11+J22+J49+J54+J60</f>
        <v>49160694.080000006</v>
      </c>
      <c r="K7" s="775">
        <f>K8+K11+K22+K49+K54+K60</f>
        <v>7512440</v>
      </c>
    </row>
    <row r="8" spans="1:11" x14ac:dyDescent="0.25">
      <c r="A8" s="776"/>
      <c r="B8" s="777">
        <v>30</v>
      </c>
      <c r="C8" s="1617" t="s">
        <v>731</v>
      </c>
      <c r="D8" s="1617"/>
      <c r="E8" s="1618"/>
      <c r="F8" s="778"/>
      <c r="G8" s="778"/>
      <c r="H8" s="778">
        <f>+G9</f>
        <v>2500000</v>
      </c>
      <c r="I8" s="779"/>
      <c r="J8" s="780">
        <f>H8</f>
        <v>2500000</v>
      </c>
      <c r="K8" s="781"/>
    </row>
    <row r="9" spans="1:11" x14ac:dyDescent="0.25">
      <c r="A9" s="782"/>
      <c r="B9" s="764"/>
      <c r="C9" s="764">
        <v>303</v>
      </c>
      <c r="D9" s="1616" t="s">
        <v>766</v>
      </c>
      <c r="E9" s="1619"/>
      <c r="F9" s="497"/>
      <c r="G9" s="497">
        <f>SUM(F10:F10)</f>
        <v>2500000</v>
      </c>
      <c r="H9" s="497"/>
      <c r="I9" s="497"/>
      <c r="J9" s="783">
        <f>G9</f>
        <v>2500000</v>
      </c>
      <c r="K9" s="784"/>
    </row>
    <row r="10" spans="1:11" x14ac:dyDescent="0.25">
      <c r="A10" s="782"/>
      <c r="B10" s="764"/>
      <c r="C10" s="764"/>
      <c r="D10" s="764">
        <v>30300</v>
      </c>
      <c r="E10" s="785" t="s">
        <v>767</v>
      </c>
      <c r="F10" s="497">
        <f>2300000+200000</f>
        <v>2500000</v>
      </c>
      <c r="G10" s="497"/>
      <c r="H10" s="497"/>
      <c r="I10" s="497"/>
      <c r="J10" s="497">
        <f>F10</f>
        <v>2500000</v>
      </c>
      <c r="K10" s="786"/>
    </row>
    <row r="11" spans="1:11" x14ac:dyDescent="0.25">
      <c r="A11" s="776"/>
      <c r="B11" s="777">
        <v>31</v>
      </c>
      <c r="C11" s="1617" t="s">
        <v>732</v>
      </c>
      <c r="D11" s="1617"/>
      <c r="E11" s="1618"/>
      <c r="F11" s="778"/>
      <c r="G11" s="778"/>
      <c r="H11" s="778">
        <f>+G12</f>
        <v>43599934.080000006</v>
      </c>
      <c r="I11" s="779"/>
      <c r="J11" s="780">
        <f>H11</f>
        <v>43599934.080000006</v>
      </c>
      <c r="K11" s="781"/>
    </row>
    <row r="12" spans="1:11" x14ac:dyDescent="0.25">
      <c r="A12" s="782"/>
      <c r="B12" s="764"/>
      <c r="C12" s="764">
        <v>312</v>
      </c>
      <c r="D12" s="1616" t="s">
        <v>768</v>
      </c>
      <c r="E12" s="1619"/>
      <c r="F12" s="497"/>
      <c r="G12" s="497">
        <f>SUM(F13:F21)</f>
        <v>43599934.080000006</v>
      </c>
      <c r="H12" s="497"/>
      <c r="I12" s="497"/>
      <c r="J12" s="787">
        <f>G12</f>
        <v>43599934.080000006</v>
      </c>
      <c r="K12" s="788"/>
    </row>
    <row r="13" spans="1:11" x14ac:dyDescent="0.25">
      <c r="A13" s="782"/>
      <c r="B13" s="764"/>
      <c r="C13" s="764"/>
      <c r="D13" s="764">
        <v>31200</v>
      </c>
      <c r="E13" s="785" t="s">
        <v>769</v>
      </c>
      <c r="F13" s="497">
        <f>23400000-6862353.02+300</f>
        <v>16537946.98</v>
      </c>
      <c r="G13" s="497"/>
      <c r="H13" s="497"/>
      <c r="I13" s="497"/>
      <c r="J13" s="497">
        <f t="shared" ref="J13:J19" si="0">F13</f>
        <v>16537946.98</v>
      </c>
      <c r="K13" s="788"/>
    </row>
    <row r="14" spans="1:11" x14ac:dyDescent="0.25">
      <c r="A14" s="782"/>
      <c r="B14" s="764"/>
      <c r="C14" s="764"/>
      <c r="D14" s="764">
        <v>31201</v>
      </c>
      <c r="E14" s="785" t="s">
        <v>770</v>
      </c>
      <c r="F14" s="497">
        <v>2160000</v>
      </c>
      <c r="G14" s="497"/>
      <c r="H14" s="497"/>
      <c r="I14" s="497"/>
      <c r="J14" s="497">
        <f t="shared" si="0"/>
        <v>2160000</v>
      </c>
      <c r="K14" s="788"/>
    </row>
    <row r="15" spans="1:11" x14ac:dyDescent="0.25">
      <c r="A15" s="782"/>
      <c r="B15" s="764"/>
      <c r="C15" s="764"/>
      <c r="D15" s="764">
        <v>31202</v>
      </c>
      <c r="E15" s="785" t="s">
        <v>771</v>
      </c>
      <c r="F15" s="497">
        <f>11500000+1600000</f>
        <v>13100000</v>
      </c>
      <c r="G15" s="497"/>
      <c r="H15" s="497"/>
      <c r="I15" s="497"/>
      <c r="J15" s="497">
        <f t="shared" si="0"/>
        <v>13100000</v>
      </c>
      <c r="K15" s="788"/>
    </row>
    <row r="16" spans="1:11" x14ac:dyDescent="0.25">
      <c r="A16" s="782"/>
      <c r="B16" s="764"/>
      <c r="C16" s="764"/>
      <c r="D16" s="764">
        <v>31203</v>
      </c>
      <c r="E16" s="785" t="s">
        <v>772</v>
      </c>
      <c r="F16" s="497">
        <v>2500000</v>
      </c>
      <c r="G16" s="497"/>
      <c r="H16" s="497"/>
      <c r="I16" s="497"/>
      <c r="J16" s="497">
        <f t="shared" si="0"/>
        <v>2500000</v>
      </c>
      <c r="K16" s="788"/>
    </row>
    <row r="17" spans="1:11" x14ac:dyDescent="0.25">
      <c r="A17" s="782"/>
      <c r="B17" s="764"/>
      <c r="C17" s="764"/>
      <c r="D17" s="764">
        <v>31204</v>
      </c>
      <c r="E17" s="785" t="s">
        <v>773</v>
      </c>
      <c r="F17" s="497">
        <v>400000</v>
      </c>
      <c r="G17" s="497"/>
      <c r="H17" s="497"/>
      <c r="I17" s="497"/>
      <c r="J17" s="456">
        <f t="shared" si="0"/>
        <v>400000</v>
      </c>
      <c r="K17" s="788"/>
    </row>
    <row r="18" spans="1:11" x14ac:dyDescent="0.25">
      <c r="A18" s="782"/>
      <c r="B18" s="764"/>
      <c r="C18" s="764"/>
      <c r="D18" s="764">
        <v>31205</v>
      </c>
      <c r="E18" s="785" t="s">
        <v>774</v>
      </c>
      <c r="F18" s="497">
        <v>420000</v>
      </c>
      <c r="G18" s="497"/>
      <c r="H18" s="497"/>
      <c r="I18" s="497"/>
      <c r="J18" s="456">
        <f t="shared" si="0"/>
        <v>420000</v>
      </c>
      <c r="K18" s="788"/>
    </row>
    <row r="19" spans="1:11" x14ac:dyDescent="0.25">
      <c r="A19" s="782"/>
      <c r="B19" s="764"/>
      <c r="C19" s="764"/>
      <c r="D19" s="764">
        <v>31207</v>
      </c>
      <c r="E19" s="785" t="s">
        <v>775</v>
      </c>
      <c r="F19" s="497">
        <v>35000</v>
      </c>
      <c r="G19" s="497"/>
      <c r="H19" s="497"/>
      <c r="I19" s="497"/>
      <c r="J19" s="456">
        <f t="shared" si="0"/>
        <v>35000</v>
      </c>
      <c r="K19" s="788"/>
    </row>
    <row r="20" spans="1:11" x14ac:dyDescent="0.25">
      <c r="A20" s="782"/>
      <c r="B20" s="764"/>
      <c r="C20" s="764"/>
      <c r="D20" s="764">
        <v>31208</v>
      </c>
      <c r="E20" s="785" t="s">
        <v>776</v>
      </c>
      <c r="F20" s="497">
        <v>5000</v>
      </c>
      <c r="G20" s="497"/>
      <c r="H20" s="497"/>
      <c r="I20" s="497"/>
      <c r="J20" s="456">
        <f>F20</f>
        <v>5000</v>
      </c>
      <c r="K20" s="788"/>
    </row>
    <row r="21" spans="1:11" x14ac:dyDescent="0.25">
      <c r="A21" s="782"/>
      <c r="B21" s="764"/>
      <c r="C21" s="764"/>
      <c r="D21" s="764">
        <v>31209</v>
      </c>
      <c r="E21" s="785" t="s">
        <v>777</v>
      </c>
      <c r="F21" s="497">
        <v>8441987.0999999996</v>
      </c>
      <c r="G21" s="497"/>
      <c r="H21" s="497"/>
      <c r="I21" s="497"/>
      <c r="J21" s="456">
        <f>F21</f>
        <v>8441987.0999999996</v>
      </c>
      <c r="K21" s="788"/>
    </row>
    <row r="22" spans="1:11" x14ac:dyDescent="0.25">
      <c r="A22" s="776"/>
      <c r="B22" s="777">
        <v>32</v>
      </c>
      <c r="C22" s="1617" t="s">
        <v>733</v>
      </c>
      <c r="D22" s="1617"/>
      <c r="E22" s="1618"/>
      <c r="F22" s="778"/>
      <c r="G22" s="778"/>
      <c r="H22" s="778">
        <f>+G23+G33+G36+G39+G46+G44</f>
        <v>8072200</v>
      </c>
      <c r="I22" s="779"/>
      <c r="J22" s="780">
        <f>J23+J33+J36+J39+J46</f>
        <v>1110760</v>
      </c>
      <c r="K22" s="781">
        <f>K23+K33+K36+K39++K44+K46</f>
        <v>6961440</v>
      </c>
    </row>
    <row r="23" spans="1:11" x14ac:dyDescent="0.25">
      <c r="A23" s="782"/>
      <c r="B23" s="764"/>
      <c r="C23" s="790">
        <v>320</v>
      </c>
      <c r="D23" s="547" t="s">
        <v>778</v>
      </c>
      <c r="E23" s="791"/>
      <c r="F23" s="497"/>
      <c r="G23" s="497">
        <f>SUM(F24:F32)</f>
        <v>1355000</v>
      </c>
      <c r="H23" s="497"/>
      <c r="I23" s="497"/>
      <c r="J23" s="792">
        <f>SUM(J24:J32)</f>
        <v>75000</v>
      </c>
      <c r="K23" s="793">
        <f>SUM(K24:K32)</f>
        <v>1280000</v>
      </c>
    </row>
    <row r="24" spans="1:11" x14ac:dyDescent="0.25">
      <c r="A24" s="782"/>
      <c r="B24" s="764"/>
      <c r="C24" s="790"/>
      <c r="D24" s="764">
        <v>32000</v>
      </c>
      <c r="E24" s="785" t="s">
        <v>779</v>
      </c>
      <c r="F24" s="497">
        <f>T32</f>
        <v>0</v>
      </c>
      <c r="G24" s="497"/>
      <c r="H24" s="497"/>
      <c r="I24" s="497"/>
      <c r="J24" s="794"/>
      <c r="K24" s="795">
        <f>F24</f>
        <v>0</v>
      </c>
    </row>
    <row r="25" spans="1:11" x14ac:dyDescent="0.25">
      <c r="A25" s="782"/>
      <c r="B25" s="764"/>
      <c r="C25" s="790"/>
      <c r="D25" s="764">
        <v>32001</v>
      </c>
      <c r="E25" s="785" t="s">
        <v>780</v>
      </c>
      <c r="F25" s="497"/>
      <c r="G25" s="497"/>
      <c r="H25" s="497"/>
      <c r="I25" s="497"/>
      <c r="J25" s="794"/>
      <c r="K25" s="796"/>
    </row>
    <row r="26" spans="1:11" x14ac:dyDescent="0.25">
      <c r="A26" s="782"/>
      <c r="B26" s="764"/>
      <c r="C26" s="790"/>
      <c r="D26" s="764">
        <v>32001</v>
      </c>
      <c r="E26" s="785" t="s">
        <v>781</v>
      </c>
      <c r="F26" s="497">
        <v>500000</v>
      </c>
      <c r="G26" s="497"/>
      <c r="H26" s="497"/>
      <c r="I26" s="497"/>
      <c r="J26" s="497">
        <f>F26-K26</f>
        <v>75000</v>
      </c>
      <c r="K26" s="795">
        <f>F26*0.85</f>
        <v>425000</v>
      </c>
    </row>
    <row r="27" spans="1:11" x14ac:dyDescent="0.25">
      <c r="A27" s="782"/>
      <c r="B27" s="764"/>
      <c r="C27" s="790"/>
      <c r="D27" s="764">
        <v>32002</v>
      </c>
      <c r="E27" s="785" t="s">
        <v>782</v>
      </c>
      <c r="F27" s="497">
        <v>360000</v>
      </c>
      <c r="G27" s="497"/>
      <c r="H27" s="497"/>
      <c r="I27" s="497"/>
      <c r="J27" s="794"/>
      <c r="K27" s="795">
        <f t="shared" ref="K27:K32" si="1">F27</f>
        <v>360000</v>
      </c>
    </row>
    <row r="28" spans="1:11" x14ac:dyDescent="0.25">
      <c r="A28" s="782"/>
      <c r="B28" s="764"/>
      <c r="C28" s="790"/>
      <c r="D28" s="790">
        <v>32008</v>
      </c>
      <c r="E28" s="791" t="s">
        <v>783</v>
      </c>
      <c r="F28" s="497">
        <v>225000</v>
      </c>
      <c r="G28" s="497"/>
      <c r="H28" s="497"/>
      <c r="I28" s="497"/>
      <c r="J28" s="794"/>
      <c r="K28" s="795">
        <f>F28</f>
        <v>225000</v>
      </c>
    </row>
    <row r="29" spans="1:11" x14ac:dyDescent="0.25">
      <c r="A29" s="782"/>
      <c r="B29" s="764"/>
      <c r="C29" s="790"/>
      <c r="D29" s="790">
        <v>32009</v>
      </c>
      <c r="E29" s="791" t="s">
        <v>784</v>
      </c>
      <c r="F29" s="497">
        <v>0</v>
      </c>
      <c r="G29" s="497"/>
      <c r="H29" s="497"/>
      <c r="I29" s="497"/>
      <c r="J29" s="497">
        <f>F29</f>
        <v>0</v>
      </c>
      <c r="K29" s="795"/>
    </row>
    <row r="30" spans="1:11" x14ac:dyDescent="0.25">
      <c r="A30" s="782"/>
      <c r="B30" s="764"/>
      <c r="C30" s="790"/>
      <c r="D30" s="764">
        <v>32010</v>
      </c>
      <c r="E30" s="785" t="s">
        <v>785</v>
      </c>
      <c r="F30" s="497">
        <v>100000</v>
      </c>
      <c r="G30" s="497"/>
      <c r="H30" s="497"/>
      <c r="I30" s="497"/>
      <c r="J30" s="794"/>
      <c r="K30" s="795">
        <f t="shared" si="1"/>
        <v>100000</v>
      </c>
    </row>
    <row r="31" spans="1:11" x14ac:dyDescent="0.25">
      <c r="A31" s="782"/>
      <c r="B31" s="764"/>
      <c r="C31" s="790"/>
      <c r="D31" s="764">
        <v>32011</v>
      </c>
      <c r="E31" s="785" t="s">
        <v>786</v>
      </c>
      <c r="F31" s="497">
        <v>170000</v>
      </c>
      <c r="G31" s="497"/>
      <c r="H31" s="497"/>
      <c r="I31" s="497"/>
      <c r="J31" s="794"/>
      <c r="K31" s="795">
        <f t="shared" si="1"/>
        <v>170000</v>
      </c>
    </row>
    <row r="32" spans="1:11" x14ac:dyDescent="0.25">
      <c r="A32" s="782"/>
      <c r="B32" s="764"/>
      <c r="C32" s="547"/>
      <c r="D32" s="790">
        <v>32099</v>
      </c>
      <c r="E32" s="791" t="s">
        <v>787</v>
      </c>
      <c r="F32" s="497">
        <f>R35</f>
        <v>0</v>
      </c>
      <c r="G32" s="497"/>
      <c r="H32" s="497"/>
      <c r="I32" s="497"/>
      <c r="J32" s="794"/>
      <c r="K32" s="795">
        <f t="shared" si="1"/>
        <v>0</v>
      </c>
    </row>
    <row r="33" spans="1:11" x14ac:dyDescent="0.25">
      <c r="A33" s="782"/>
      <c r="B33" s="764"/>
      <c r="C33" s="764">
        <v>323</v>
      </c>
      <c r="D33" s="1616" t="s">
        <v>788</v>
      </c>
      <c r="E33" s="1619"/>
      <c r="F33" s="497"/>
      <c r="G33" s="497">
        <f>SUM(F34:F35)</f>
        <v>4000000</v>
      </c>
      <c r="H33" s="497"/>
      <c r="I33" s="497"/>
      <c r="J33" s="792">
        <f>J34+J35</f>
        <v>400000</v>
      </c>
      <c r="K33" s="793">
        <f>K34</f>
        <v>3600000</v>
      </c>
    </row>
    <row r="34" spans="1:11" x14ac:dyDescent="0.25">
      <c r="A34" s="782"/>
      <c r="B34" s="764"/>
      <c r="C34" s="764"/>
      <c r="D34" s="790">
        <v>32300</v>
      </c>
      <c r="E34" s="791" t="s">
        <v>789</v>
      </c>
      <c r="F34" s="497">
        <v>4000000</v>
      </c>
      <c r="G34" s="497"/>
      <c r="H34" s="497"/>
      <c r="I34" s="497"/>
      <c r="J34" s="497">
        <f>F34*10%</f>
        <v>400000</v>
      </c>
      <c r="K34" s="795">
        <f>F34*0.9</f>
        <v>3600000</v>
      </c>
    </row>
    <row r="35" spans="1:11" x14ac:dyDescent="0.25">
      <c r="A35" s="782"/>
      <c r="B35" s="764"/>
      <c r="C35" s="547"/>
      <c r="D35" s="790">
        <v>32302</v>
      </c>
      <c r="E35" s="791" t="s">
        <v>790</v>
      </c>
      <c r="F35" s="497">
        <v>0</v>
      </c>
      <c r="G35" s="497"/>
      <c r="H35" s="497"/>
      <c r="I35" s="497"/>
      <c r="J35" s="497">
        <f>F35</f>
        <v>0</v>
      </c>
      <c r="K35" s="788"/>
    </row>
    <row r="36" spans="1:11" x14ac:dyDescent="0.25">
      <c r="A36" s="782"/>
      <c r="B36" s="764"/>
      <c r="C36" s="764">
        <v>324</v>
      </c>
      <c r="D36" s="1616" t="s">
        <v>791</v>
      </c>
      <c r="E36" s="1619"/>
      <c r="F36" s="497"/>
      <c r="G36" s="497">
        <f>SUM(F37:F38)</f>
        <v>395000</v>
      </c>
      <c r="H36" s="497"/>
      <c r="I36" s="497"/>
      <c r="J36" s="797">
        <f>J37</f>
        <v>0</v>
      </c>
      <c r="K36" s="793">
        <f>G36</f>
        <v>395000</v>
      </c>
    </row>
    <row r="37" spans="1:11" x14ac:dyDescent="0.25">
      <c r="A37" s="782"/>
      <c r="B37" s="764"/>
      <c r="C37" s="764"/>
      <c r="D37" s="764">
        <v>32400</v>
      </c>
      <c r="E37" s="785" t="s">
        <v>792</v>
      </c>
      <c r="F37" s="497">
        <v>360000</v>
      </c>
      <c r="G37" s="497"/>
      <c r="H37" s="497"/>
      <c r="I37" s="497"/>
      <c r="J37" s="798"/>
      <c r="K37" s="795">
        <f>F37</f>
        <v>360000</v>
      </c>
    </row>
    <row r="38" spans="1:11" x14ac:dyDescent="0.25">
      <c r="A38" s="782"/>
      <c r="B38" s="764"/>
      <c r="C38" s="764"/>
      <c r="D38" s="764">
        <v>32499</v>
      </c>
      <c r="E38" s="785" t="s">
        <v>793</v>
      </c>
      <c r="F38" s="497">
        <v>35000</v>
      </c>
      <c r="G38" s="497"/>
      <c r="H38" s="497"/>
      <c r="I38" s="497"/>
      <c r="J38" s="798"/>
      <c r="K38" s="795">
        <f>F38</f>
        <v>35000</v>
      </c>
    </row>
    <row r="39" spans="1:11" x14ac:dyDescent="0.25">
      <c r="A39" s="782"/>
      <c r="B39" s="764"/>
      <c r="C39" s="764">
        <v>325</v>
      </c>
      <c r="D39" s="1616" t="s">
        <v>794</v>
      </c>
      <c r="E39" s="1619"/>
      <c r="F39" s="497"/>
      <c r="G39" s="497">
        <f>SUM(F40:F43)</f>
        <v>2310000</v>
      </c>
      <c r="H39" s="497"/>
      <c r="I39" s="497"/>
      <c r="J39" s="792">
        <f>SUM(J40:J43)</f>
        <v>635760</v>
      </c>
      <c r="K39" s="793">
        <f>SUM(K40:K43)</f>
        <v>1674240</v>
      </c>
    </row>
    <row r="40" spans="1:11" x14ac:dyDescent="0.25">
      <c r="A40" s="782"/>
      <c r="B40" s="764"/>
      <c r="C40" s="764"/>
      <c r="D40" s="764">
        <v>32500</v>
      </c>
      <c r="E40" s="785" t="s">
        <v>795</v>
      </c>
      <c r="F40" s="497">
        <v>630000</v>
      </c>
      <c r="G40" s="497"/>
      <c r="H40" s="497"/>
      <c r="I40" s="497"/>
      <c r="J40" s="497">
        <f>F40-K40</f>
        <v>335760</v>
      </c>
      <c r="K40" s="795">
        <f>(F40*10%)+231240</f>
        <v>294240</v>
      </c>
    </row>
    <row r="41" spans="1:11" x14ac:dyDescent="0.25">
      <c r="A41" s="782"/>
      <c r="B41" s="764"/>
      <c r="C41" s="764"/>
      <c r="D41" s="764">
        <v>32501</v>
      </c>
      <c r="E41" s="785" t="s">
        <v>796</v>
      </c>
      <c r="F41" s="497">
        <v>1470000</v>
      </c>
      <c r="G41" s="497"/>
      <c r="H41" s="497"/>
      <c r="I41" s="497"/>
      <c r="J41" s="497">
        <v>300000</v>
      </c>
      <c r="K41" s="795">
        <f>F41-J41</f>
        <v>1170000</v>
      </c>
    </row>
    <row r="42" spans="1:11" x14ac:dyDescent="0.25">
      <c r="A42" s="782"/>
      <c r="B42" s="764"/>
      <c r="C42" s="764"/>
      <c r="D42" s="764">
        <v>32503</v>
      </c>
      <c r="E42" s="785" t="s">
        <v>128</v>
      </c>
      <c r="F42" s="497">
        <v>70000</v>
      </c>
      <c r="G42" s="497"/>
      <c r="H42" s="497"/>
      <c r="I42" s="497"/>
      <c r="J42" s="798"/>
      <c r="K42" s="795">
        <f>F42</f>
        <v>70000</v>
      </c>
    </row>
    <row r="43" spans="1:11" x14ac:dyDescent="0.25">
      <c r="A43" s="782"/>
      <c r="B43" s="764"/>
      <c r="C43" s="764"/>
      <c r="D43" s="764">
        <v>32504</v>
      </c>
      <c r="E43" s="785" t="s">
        <v>797</v>
      </c>
      <c r="F43" s="497">
        <v>140000</v>
      </c>
      <c r="G43" s="497"/>
      <c r="H43" s="497"/>
      <c r="I43" s="497"/>
      <c r="J43" s="798"/>
      <c r="K43" s="795">
        <f>F43</f>
        <v>140000</v>
      </c>
    </row>
    <row r="44" spans="1:11" x14ac:dyDescent="0.25">
      <c r="A44" s="782"/>
      <c r="B44" s="764"/>
      <c r="C44" s="764">
        <v>326</v>
      </c>
      <c r="D44" s="1616" t="s">
        <v>798</v>
      </c>
      <c r="E44" s="1616"/>
      <c r="F44" s="497"/>
      <c r="G44" s="497">
        <f>SUM(F45)</f>
        <v>3000</v>
      </c>
      <c r="H44" s="497"/>
      <c r="I44" s="497"/>
      <c r="J44" s="798"/>
      <c r="K44" s="793">
        <f>G44</f>
        <v>3000</v>
      </c>
    </row>
    <row r="45" spans="1:11" x14ac:dyDescent="0.25">
      <c r="A45" s="782"/>
      <c r="B45" s="764"/>
      <c r="C45" s="764"/>
      <c r="D45" s="764">
        <v>32600</v>
      </c>
      <c r="E45" s="764" t="s">
        <v>799</v>
      </c>
      <c r="F45" s="497">
        <v>3000</v>
      </c>
      <c r="G45" s="497"/>
      <c r="H45" s="497"/>
      <c r="I45" s="497"/>
      <c r="J45" s="798"/>
      <c r="K45" s="795">
        <f>F45</f>
        <v>3000</v>
      </c>
    </row>
    <row r="46" spans="1:11" x14ac:dyDescent="0.25">
      <c r="A46" s="782"/>
      <c r="B46" s="764"/>
      <c r="C46" s="764">
        <v>329</v>
      </c>
      <c r="D46" s="1616" t="s">
        <v>800</v>
      </c>
      <c r="E46" s="1616"/>
      <c r="F46" s="497"/>
      <c r="G46" s="497">
        <f>SUM(F47:F48)</f>
        <v>9200</v>
      </c>
      <c r="H46" s="497"/>
      <c r="I46" s="497"/>
      <c r="J46" s="489"/>
      <c r="K46" s="793">
        <f>G46</f>
        <v>9200</v>
      </c>
    </row>
    <row r="47" spans="1:11" x14ac:dyDescent="0.25">
      <c r="A47" s="782"/>
      <c r="B47" s="764"/>
      <c r="C47" s="764"/>
      <c r="D47" s="764">
        <v>32903</v>
      </c>
      <c r="E47" s="764" t="s">
        <v>801</v>
      </c>
      <c r="F47" s="497">
        <v>9200</v>
      </c>
      <c r="G47" s="497"/>
      <c r="H47" s="497"/>
      <c r="I47" s="497"/>
      <c r="J47" s="489"/>
      <c r="K47" s="795">
        <f>F47</f>
        <v>9200</v>
      </c>
    </row>
    <row r="48" spans="1:11" x14ac:dyDescent="0.25">
      <c r="A48" s="782"/>
      <c r="B48" s="764"/>
      <c r="C48" s="764"/>
      <c r="D48" s="764">
        <v>32999</v>
      </c>
      <c r="E48" s="764" t="s">
        <v>802</v>
      </c>
      <c r="F48" s="497">
        <f>Q49</f>
        <v>0</v>
      </c>
      <c r="G48" s="497"/>
      <c r="H48" s="497"/>
      <c r="I48" s="497"/>
      <c r="J48" s="489"/>
      <c r="K48" s="795">
        <f>F48</f>
        <v>0</v>
      </c>
    </row>
    <row r="49" spans="1:11" x14ac:dyDescent="0.25">
      <c r="A49" s="776"/>
      <c r="B49" s="777">
        <v>33</v>
      </c>
      <c r="C49" s="1617" t="s">
        <v>734</v>
      </c>
      <c r="D49" s="1617"/>
      <c r="E49" s="1617"/>
      <c r="F49" s="778"/>
      <c r="G49" s="778"/>
      <c r="H49" s="778">
        <f>+G50+G52</f>
        <v>151000</v>
      </c>
      <c r="I49" s="779"/>
      <c r="J49" s="780">
        <v>0</v>
      </c>
      <c r="K49" s="781">
        <f>H49</f>
        <v>151000</v>
      </c>
    </row>
    <row r="50" spans="1:11" x14ac:dyDescent="0.25">
      <c r="A50" s="782"/>
      <c r="B50" s="764"/>
      <c r="C50" s="764">
        <v>330</v>
      </c>
      <c r="D50" s="1616" t="s">
        <v>803</v>
      </c>
      <c r="E50" s="1616"/>
      <c r="F50" s="497"/>
      <c r="G50" s="497">
        <f>SUM(F51)</f>
        <v>150000</v>
      </c>
      <c r="H50" s="497"/>
      <c r="I50" s="497"/>
      <c r="J50" s="489"/>
      <c r="K50" s="793">
        <f>G50</f>
        <v>150000</v>
      </c>
    </row>
    <row r="51" spans="1:11" x14ac:dyDescent="0.25">
      <c r="A51" s="782"/>
      <c r="B51" s="764"/>
      <c r="C51" s="764"/>
      <c r="D51" s="764">
        <v>33000</v>
      </c>
      <c r="E51" s="764" t="s">
        <v>804</v>
      </c>
      <c r="F51" s="497">
        <v>150000</v>
      </c>
      <c r="G51" s="497"/>
      <c r="H51" s="497"/>
      <c r="I51" s="497"/>
      <c r="J51" s="489"/>
      <c r="K51" s="795">
        <f>F51</f>
        <v>150000</v>
      </c>
    </row>
    <row r="52" spans="1:11" x14ac:dyDescent="0.25">
      <c r="A52" s="782"/>
      <c r="B52" s="764"/>
      <c r="C52" s="764">
        <v>332</v>
      </c>
      <c r="D52" s="764" t="s">
        <v>805</v>
      </c>
      <c r="E52" s="785"/>
      <c r="F52" s="497"/>
      <c r="G52" s="497">
        <f>SUM(F53)</f>
        <v>1000</v>
      </c>
      <c r="H52" s="497"/>
      <c r="I52" s="497"/>
      <c r="J52" s="799"/>
      <c r="K52" s="793">
        <f>G52</f>
        <v>1000</v>
      </c>
    </row>
    <row r="53" spans="1:11" x14ac:dyDescent="0.25">
      <c r="A53" s="782"/>
      <c r="B53" s="764"/>
      <c r="C53" s="764"/>
      <c r="D53" s="764">
        <v>33200</v>
      </c>
      <c r="E53" s="785" t="s">
        <v>806</v>
      </c>
      <c r="F53" s="497">
        <v>1000</v>
      </c>
      <c r="G53" s="497"/>
      <c r="H53" s="497"/>
      <c r="I53" s="497"/>
      <c r="J53" s="798"/>
      <c r="K53" s="795">
        <f>F53</f>
        <v>1000</v>
      </c>
    </row>
    <row r="54" spans="1:11" x14ac:dyDescent="0.25">
      <c r="A54" s="776"/>
      <c r="B54" s="777">
        <v>38</v>
      </c>
      <c r="C54" s="1617" t="s">
        <v>735</v>
      </c>
      <c r="D54" s="1617"/>
      <c r="E54" s="1617"/>
      <c r="F54" s="778"/>
      <c r="G54" s="778"/>
      <c r="H54" s="778">
        <f>+G57+G55</f>
        <v>2050000</v>
      </c>
      <c r="I54" s="779"/>
      <c r="J54" s="780">
        <f>J57+J56</f>
        <v>1950000</v>
      </c>
      <c r="K54" s="781">
        <f>K55+K57</f>
        <v>100000</v>
      </c>
    </row>
    <row r="55" spans="1:11" x14ac:dyDescent="0.25">
      <c r="A55" s="782"/>
      <c r="B55" s="764"/>
      <c r="C55" s="764">
        <v>380</v>
      </c>
      <c r="D55" s="764" t="s">
        <v>807</v>
      </c>
      <c r="E55" s="785"/>
      <c r="F55" s="497"/>
      <c r="G55" s="497">
        <f>SUM(F56)</f>
        <v>100000</v>
      </c>
      <c r="H55" s="497"/>
      <c r="I55" s="497"/>
      <c r="J55" s="792"/>
      <c r="K55" s="793">
        <f>G55</f>
        <v>100000</v>
      </c>
    </row>
    <row r="56" spans="1:11" x14ac:dyDescent="0.25">
      <c r="A56" s="782"/>
      <c r="B56" s="764"/>
      <c r="C56" s="764"/>
      <c r="D56" s="764">
        <v>38000</v>
      </c>
      <c r="E56" s="764" t="s">
        <v>807</v>
      </c>
      <c r="F56" s="497">
        <v>100000</v>
      </c>
      <c r="G56" s="497"/>
      <c r="H56" s="497"/>
      <c r="I56" s="497"/>
      <c r="J56" s="779"/>
      <c r="K56" s="795">
        <f>F56</f>
        <v>100000</v>
      </c>
    </row>
    <row r="57" spans="1:11" x14ac:dyDescent="0.25">
      <c r="A57" s="782"/>
      <c r="B57" s="764"/>
      <c r="C57" s="764">
        <v>381</v>
      </c>
      <c r="D57" s="764" t="s">
        <v>808</v>
      </c>
      <c r="E57" s="785"/>
      <c r="F57" s="497"/>
      <c r="G57" s="497">
        <f>SUM(F58:F59)</f>
        <v>1950000</v>
      </c>
      <c r="H57" s="497"/>
      <c r="I57" s="497"/>
      <c r="J57" s="792">
        <f>G57</f>
        <v>1950000</v>
      </c>
      <c r="K57" s="800"/>
    </row>
    <row r="58" spans="1:11" x14ac:dyDescent="0.25">
      <c r="A58" s="782"/>
      <c r="B58" s="764"/>
      <c r="C58" s="764"/>
      <c r="D58" s="764">
        <v>38102</v>
      </c>
      <c r="E58" s="764" t="s">
        <v>809</v>
      </c>
      <c r="F58" s="497">
        <v>1900000</v>
      </c>
      <c r="G58" s="497"/>
      <c r="H58" s="497"/>
      <c r="I58" s="497"/>
      <c r="J58" s="497">
        <f>F58</f>
        <v>1900000</v>
      </c>
      <c r="K58" s="796"/>
    </row>
    <row r="59" spans="1:11" x14ac:dyDescent="0.25">
      <c r="A59" s="782"/>
      <c r="B59" s="764"/>
      <c r="C59" s="764"/>
      <c r="D59" s="764">
        <v>38103</v>
      </c>
      <c r="E59" s="764" t="s">
        <v>810</v>
      </c>
      <c r="F59" s="497">
        <v>50000</v>
      </c>
      <c r="G59" s="497"/>
      <c r="H59" s="497"/>
      <c r="I59" s="497"/>
      <c r="J59" s="801">
        <f>F59</f>
        <v>50000</v>
      </c>
      <c r="K59" s="497"/>
    </row>
    <row r="60" spans="1:11" x14ac:dyDescent="0.25">
      <c r="A60" s="776"/>
      <c r="B60" s="777">
        <v>39</v>
      </c>
      <c r="C60" s="1617" t="s">
        <v>811</v>
      </c>
      <c r="D60" s="1617"/>
      <c r="E60" s="1618"/>
      <c r="F60" s="778"/>
      <c r="G60" s="778"/>
      <c r="H60" s="778">
        <f>+G61</f>
        <v>300000</v>
      </c>
      <c r="I60" s="779"/>
      <c r="J60" s="780">
        <f>J61</f>
        <v>0</v>
      </c>
      <c r="K60" s="781">
        <f>K61</f>
        <v>300000</v>
      </c>
    </row>
    <row r="61" spans="1:11" x14ac:dyDescent="0.25">
      <c r="A61" s="782"/>
      <c r="B61" s="764"/>
      <c r="C61" s="764">
        <v>399</v>
      </c>
      <c r="D61" s="1616" t="s">
        <v>7</v>
      </c>
      <c r="E61" s="1619"/>
      <c r="F61" s="497"/>
      <c r="G61" s="497">
        <f>SUM(F62:F63)</f>
        <v>300000</v>
      </c>
      <c r="H61" s="497"/>
      <c r="I61" s="497"/>
      <c r="J61" s="792">
        <f>J62</f>
        <v>0</v>
      </c>
      <c r="K61" s="802">
        <f>K63</f>
        <v>300000</v>
      </c>
    </row>
    <row r="62" spans="1:11" x14ac:dyDescent="0.25">
      <c r="A62" s="782"/>
      <c r="B62" s="764"/>
      <c r="C62" s="764"/>
      <c r="D62" s="764">
        <v>39900</v>
      </c>
      <c r="E62" s="785" t="s">
        <v>812</v>
      </c>
      <c r="F62" s="803">
        <v>0</v>
      </c>
      <c r="G62" s="497"/>
      <c r="H62" s="497"/>
      <c r="I62" s="497"/>
      <c r="J62" s="497">
        <f>F62</f>
        <v>0</v>
      </c>
      <c r="K62" s="795"/>
    </row>
    <row r="63" spans="1:11" ht="15.75" thickBot="1" x14ac:dyDescent="0.3">
      <c r="A63" s="804"/>
      <c r="B63" s="763"/>
      <c r="C63" s="763"/>
      <c r="D63" s="763">
        <v>39999</v>
      </c>
      <c r="E63" s="805" t="s">
        <v>811</v>
      </c>
      <c r="F63" s="806">
        <v>300000</v>
      </c>
      <c r="G63" s="806"/>
      <c r="H63" s="806"/>
      <c r="I63" s="806"/>
      <c r="J63" s="807"/>
      <c r="K63" s="808">
        <f>F63</f>
        <v>300000</v>
      </c>
    </row>
    <row r="64" spans="1:11" x14ac:dyDescent="0.25">
      <c r="A64" s="809"/>
      <c r="B64" s="809"/>
      <c r="C64" s="809"/>
      <c r="D64" s="809"/>
      <c r="E64" s="809"/>
      <c r="F64" s="809"/>
      <c r="G64" s="809"/>
      <c r="H64" s="809"/>
      <c r="I64" s="809"/>
      <c r="J64" s="809"/>
      <c r="K64" s="809"/>
    </row>
    <row r="65" spans="1:11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x14ac:dyDescent="0.25">
      <c r="A66" s="764"/>
      <c r="B66" s="764"/>
      <c r="C66" s="764"/>
      <c r="D66" s="764"/>
      <c r="E66" s="764"/>
      <c r="F66" s="47"/>
      <c r="G66" s="47"/>
      <c r="H66" s="47"/>
      <c r="I66" s="47"/>
      <c r="J66" s="47"/>
      <c r="K66" s="47"/>
    </row>
    <row r="67" spans="1:11" x14ac:dyDescent="0.25">
      <c r="A67" s="764"/>
      <c r="B67" s="764"/>
      <c r="C67" s="764"/>
      <c r="D67" s="764"/>
      <c r="E67" s="764"/>
      <c r="F67" s="47"/>
      <c r="G67" s="47"/>
      <c r="H67" s="47"/>
      <c r="I67" s="47"/>
      <c r="J67" s="47"/>
      <c r="K67" s="47"/>
    </row>
    <row r="68" spans="1:11" x14ac:dyDescent="0.25">
      <c r="A68" s="764"/>
      <c r="B68" s="764"/>
      <c r="C68" s="764"/>
      <c r="D68" s="764"/>
      <c r="E68" s="764"/>
      <c r="F68" s="47"/>
      <c r="G68" s="47"/>
      <c r="H68" s="47"/>
      <c r="I68" s="47"/>
      <c r="J68" s="47"/>
      <c r="K68" s="47"/>
    </row>
    <row r="69" spans="1:11" x14ac:dyDescent="0.25">
      <c r="A69" s="764"/>
      <c r="B69" s="764"/>
      <c r="C69" s="764"/>
      <c r="D69" s="764"/>
      <c r="E69" s="764"/>
      <c r="F69" s="47"/>
      <c r="G69" s="47"/>
      <c r="H69" s="47"/>
      <c r="I69" s="47"/>
      <c r="J69" s="47"/>
      <c r="K69" s="47"/>
    </row>
    <row r="70" spans="1:11" x14ac:dyDescent="0.25">
      <c r="A70" s="764"/>
      <c r="B70" s="764"/>
      <c r="C70" s="764"/>
      <c r="D70" s="764"/>
      <c r="E70" s="764"/>
      <c r="F70" s="47"/>
      <c r="G70" s="47"/>
      <c r="H70" s="47"/>
      <c r="I70" s="47"/>
      <c r="J70" s="47"/>
      <c r="K70" s="47"/>
    </row>
    <row r="71" spans="1:11" x14ac:dyDescent="0.25">
      <c r="A71" s="764"/>
      <c r="B71" s="764"/>
      <c r="C71" s="764"/>
      <c r="D71" s="764"/>
      <c r="E71" s="764"/>
      <c r="F71" s="801"/>
      <c r="G71" s="47"/>
      <c r="H71" s="47"/>
      <c r="I71" s="47"/>
      <c r="J71" s="47"/>
      <c r="K71" s="47"/>
    </row>
    <row r="72" spans="1:11" x14ac:dyDescent="0.25">
      <c r="A72" s="764"/>
      <c r="B72" s="764"/>
      <c r="C72" s="764"/>
      <c r="D72" s="764"/>
      <c r="E72" s="764"/>
      <c r="F72" s="801"/>
      <c r="G72" s="47"/>
      <c r="H72" s="47"/>
      <c r="I72" s="47"/>
      <c r="J72" s="47"/>
      <c r="K72" s="47"/>
    </row>
    <row r="73" spans="1:11" x14ac:dyDescent="0.25">
      <c r="A73" s="764"/>
      <c r="B73" s="764"/>
      <c r="C73" s="764"/>
      <c r="D73" s="764"/>
      <c r="E73" s="764"/>
      <c r="F73" s="801"/>
      <c r="G73" s="47"/>
      <c r="H73" s="47"/>
      <c r="I73" s="47"/>
      <c r="J73" s="47"/>
      <c r="K73" s="47"/>
    </row>
    <row r="74" spans="1:11" x14ac:dyDescent="0.25">
      <c r="A74" s="764"/>
      <c r="B74" s="764"/>
      <c r="C74" s="764"/>
      <c r="D74" s="764"/>
      <c r="E74" s="764"/>
      <c r="F74" s="801"/>
      <c r="G74" s="47"/>
      <c r="H74" s="47"/>
      <c r="I74" s="47"/>
      <c r="J74" s="47"/>
      <c r="K74" s="47"/>
    </row>
    <row r="75" spans="1:11" x14ac:dyDescent="0.25">
      <c r="A75" s="764"/>
      <c r="B75" s="764"/>
      <c r="C75" s="764"/>
      <c r="D75" s="764"/>
      <c r="E75" s="764"/>
      <c r="F75" s="801"/>
      <c r="G75" s="47"/>
      <c r="H75" s="47"/>
      <c r="I75" s="47"/>
      <c r="J75" s="47"/>
      <c r="K75" s="47"/>
    </row>
    <row r="76" spans="1:11" x14ac:dyDescent="0.25">
      <c r="A76" s="764"/>
      <c r="B76" s="764"/>
      <c r="C76" s="764"/>
      <c r="D76" s="764"/>
      <c r="E76" s="764"/>
      <c r="F76" s="801"/>
      <c r="G76" s="47"/>
      <c r="H76" s="47"/>
      <c r="I76" s="47"/>
      <c r="J76" s="47"/>
      <c r="K76" s="47"/>
    </row>
    <row r="77" spans="1:11" x14ac:dyDescent="0.25">
      <c r="A77" s="764"/>
      <c r="B77" s="764"/>
      <c r="C77" s="764"/>
      <c r="D77" s="764"/>
      <c r="E77" s="764"/>
      <c r="F77" s="801"/>
      <c r="G77" s="47"/>
      <c r="H77" s="47"/>
      <c r="I77" s="47"/>
      <c r="J77" s="47"/>
      <c r="K77" s="47"/>
    </row>
    <row r="78" spans="1:11" x14ac:dyDescent="0.25">
      <c r="A78" s="764"/>
      <c r="B78" s="764"/>
      <c r="C78" s="764"/>
      <c r="D78" s="764"/>
      <c r="E78" s="764"/>
      <c r="F78" s="801"/>
      <c r="G78" s="47"/>
      <c r="H78" s="47"/>
      <c r="I78" s="47"/>
      <c r="J78" s="47"/>
      <c r="K78" s="47"/>
    </row>
    <row r="79" spans="1:11" x14ac:dyDescent="0.25">
      <c r="A79" s="764"/>
      <c r="B79" s="764"/>
      <c r="C79" s="764"/>
      <c r="D79" s="764"/>
      <c r="E79" s="764"/>
      <c r="F79" s="47"/>
      <c r="G79" s="47"/>
      <c r="H79" s="47"/>
      <c r="I79" s="47"/>
      <c r="J79" s="47"/>
      <c r="K79" s="47"/>
    </row>
    <row r="80" spans="1:1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spans="1:1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spans="1:1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1:1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spans="1:1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1:1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1:1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1:1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1:1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</row>
    <row r="90" spans="1:1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1:1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11" x14ac:dyDescent="0.25">
      <c r="A92" s="47"/>
      <c r="B92" s="47"/>
      <c r="C92" s="47"/>
      <c r="D92" s="47"/>
      <c r="E92" s="47"/>
      <c r="F92" s="801"/>
      <c r="G92" s="801"/>
      <c r="H92" s="801"/>
      <c r="I92" s="801"/>
      <c r="J92" s="47"/>
      <c r="K92" s="47"/>
    </row>
    <row r="93" spans="1:11" x14ac:dyDescent="0.25">
      <c r="A93" s="47"/>
      <c r="B93" s="47"/>
      <c r="C93" s="47"/>
      <c r="D93" s="47"/>
      <c r="E93" s="47"/>
      <c r="F93" s="801"/>
      <c r="G93" s="801"/>
      <c r="H93" s="801"/>
      <c r="I93" s="801"/>
      <c r="J93" s="47"/>
      <c r="K93" s="47"/>
    </row>
    <row r="94" spans="1:11" x14ac:dyDescent="0.25">
      <c r="A94" s="47"/>
      <c r="B94" s="47"/>
      <c r="C94" s="47"/>
      <c r="D94" s="47"/>
      <c r="E94" s="47"/>
      <c r="F94" s="801"/>
      <c r="G94" s="801"/>
      <c r="H94" s="801"/>
      <c r="I94" s="801"/>
      <c r="J94" s="47"/>
      <c r="K94" s="47"/>
    </row>
    <row r="95" spans="1:11" x14ac:dyDescent="0.25">
      <c r="A95" s="47"/>
      <c r="B95" s="47"/>
      <c r="C95" s="47"/>
      <c r="D95" s="47"/>
      <c r="E95" s="47"/>
      <c r="F95" s="801"/>
      <c r="G95" s="801"/>
      <c r="H95" s="801"/>
      <c r="I95" s="801"/>
      <c r="J95" s="47"/>
      <c r="K95" s="47"/>
    </row>
    <row r="96" spans="1:11" x14ac:dyDescent="0.25">
      <c r="A96" s="47"/>
      <c r="B96" s="47"/>
      <c r="C96" s="47"/>
      <c r="D96" s="47"/>
      <c r="E96" s="47"/>
      <c r="F96" s="801"/>
      <c r="G96" s="801"/>
      <c r="H96" s="801"/>
      <c r="I96" s="801"/>
      <c r="J96" s="47"/>
      <c r="K96" s="47"/>
    </row>
    <row r="97" spans="1:11" x14ac:dyDescent="0.25">
      <c r="A97" s="47"/>
      <c r="B97" s="47"/>
      <c r="C97" s="47"/>
      <c r="D97" s="47"/>
      <c r="E97" s="47"/>
      <c r="F97" s="801"/>
      <c r="G97" s="801"/>
      <c r="H97" s="801"/>
      <c r="I97" s="801"/>
      <c r="J97" s="47"/>
      <c r="K97" s="47"/>
    </row>
    <row r="98" spans="1:11" x14ac:dyDescent="0.25">
      <c r="A98" s="47"/>
      <c r="B98" s="47"/>
      <c r="C98" s="47"/>
      <c r="D98" s="47"/>
      <c r="E98" s="47"/>
      <c r="F98" s="801"/>
      <c r="G98" s="801"/>
      <c r="H98" s="801"/>
      <c r="I98" s="801"/>
      <c r="J98" s="47"/>
      <c r="K98" s="47"/>
    </row>
    <row r="99" spans="1:11" x14ac:dyDescent="0.25">
      <c r="A99" s="47"/>
      <c r="B99" s="47"/>
      <c r="C99" s="47"/>
      <c r="D99" s="47"/>
      <c r="E99" s="47"/>
      <c r="F99" s="801"/>
      <c r="G99" s="801"/>
      <c r="H99" s="801"/>
      <c r="I99" s="801"/>
      <c r="J99" s="47"/>
      <c r="K99" s="47"/>
    </row>
    <row r="100" spans="1:11" x14ac:dyDescent="0.25">
      <c r="A100" s="47"/>
      <c r="B100" s="47"/>
      <c r="C100" s="47"/>
      <c r="D100" s="47"/>
      <c r="E100" s="47"/>
      <c r="F100" s="801"/>
      <c r="G100" s="801"/>
      <c r="H100" s="801"/>
      <c r="I100" s="801"/>
      <c r="J100" s="47"/>
      <c r="K100" s="47"/>
    </row>
    <row r="101" spans="1:11" x14ac:dyDescent="0.25">
      <c r="A101" s="47"/>
      <c r="B101" s="47"/>
      <c r="C101" s="47"/>
      <c r="D101" s="47"/>
      <c r="E101" s="47"/>
      <c r="F101" s="801"/>
      <c r="G101" s="801"/>
      <c r="H101" s="801"/>
      <c r="I101" s="801"/>
      <c r="J101" s="47"/>
      <c r="K101" s="47"/>
    </row>
    <row r="102" spans="1:11" x14ac:dyDescent="0.25">
      <c r="A102" s="47"/>
      <c r="B102" s="47"/>
      <c r="C102" s="47"/>
      <c r="D102" s="47"/>
      <c r="E102" s="47"/>
      <c r="F102" s="801"/>
      <c r="G102" s="801"/>
      <c r="H102" s="801"/>
      <c r="I102" s="801"/>
      <c r="J102" s="47"/>
      <c r="K102" s="47"/>
    </row>
    <row r="103" spans="1:11" x14ac:dyDescent="0.25">
      <c r="A103" s="47"/>
      <c r="B103" s="47"/>
      <c r="C103" s="47"/>
      <c r="D103" s="47"/>
      <c r="E103" s="47"/>
      <c r="F103" s="801"/>
      <c r="G103" s="801"/>
      <c r="H103" s="801"/>
      <c r="I103" s="801"/>
      <c r="J103" s="47"/>
      <c r="K103" s="47"/>
    </row>
    <row r="104" spans="1:11" x14ac:dyDescent="0.25">
      <c r="A104" s="47"/>
      <c r="B104" s="47"/>
      <c r="C104" s="47"/>
      <c r="D104" s="47"/>
      <c r="E104" s="47"/>
      <c r="F104" s="801"/>
      <c r="G104" s="801"/>
      <c r="H104" s="801"/>
      <c r="I104" s="801"/>
      <c r="J104" s="47"/>
      <c r="K104" s="47"/>
    </row>
    <row r="105" spans="1:11" x14ac:dyDescent="0.25">
      <c r="A105" s="47"/>
      <c r="B105" s="47"/>
      <c r="C105" s="47"/>
      <c r="D105" s="47"/>
      <c r="E105" s="47"/>
      <c r="F105" s="801"/>
      <c r="G105" s="801"/>
      <c r="H105" s="801"/>
      <c r="I105" s="801"/>
      <c r="J105" s="47"/>
      <c r="K105" s="47"/>
    </row>
    <row r="106" spans="1:11" x14ac:dyDescent="0.25">
      <c r="A106" s="47"/>
      <c r="B106" s="47"/>
      <c r="C106" s="47"/>
      <c r="D106" s="47"/>
      <c r="E106" s="47"/>
      <c r="F106" s="801"/>
      <c r="G106" s="801"/>
      <c r="H106" s="801"/>
      <c r="I106" s="801"/>
      <c r="J106" s="47"/>
      <c r="K106" s="47"/>
    </row>
    <row r="107" spans="1:11" x14ac:dyDescent="0.25">
      <c r="A107" s="47"/>
      <c r="B107" s="47"/>
      <c r="C107" s="47"/>
      <c r="D107" s="47"/>
      <c r="E107" s="47"/>
      <c r="F107" s="801"/>
      <c r="G107" s="801"/>
      <c r="H107" s="801"/>
      <c r="I107" s="801"/>
      <c r="J107" s="47"/>
      <c r="K107" s="47"/>
    </row>
    <row r="108" spans="1:11" x14ac:dyDescent="0.25">
      <c r="A108" s="47"/>
      <c r="B108" s="47"/>
      <c r="C108" s="47"/>
      <c r="D108" s="47"/>
      <c r="E108" s="47"/>
      <c r="F108" s="801"/>
      <c r="G108" s="801"/>
      <c r="H108" s="801"/>
      <c r="I108" s="801"/>
      <c r="J108" s="47"/>
      <c r="K108" s="47"/>
    </row>
    <row r="109" spans="1:1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1:1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1:1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1:1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1:1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1:1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1:1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1:1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1:1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</row>
    <row r="118" spans="1:1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1:1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1:1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</row>
    <row r="121" spans="1:1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1:1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</row>
    <row r="123" spans="1:1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1:1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</row>
    <row r="125" spans="1:1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</row>
    <row r="126" spans="1:1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</row>
    <row r="127" spans="1:1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</row>
    <row r="128" spans="1:1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</row>
    <row r="129" spans="1:1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</row>
    <row r="130" spans="1:1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</row>
    <row r="131" spans="1:1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</row>
    <row r="132" spans="1:1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</row>
    <row r="133" spans="1:1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</row>
    <row r="134" spans="1:1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</row>
    <row r="135" spans="1:1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</row>
    <row r="136" spans="1:1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</row>
    <row r="137" spans="1:1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</row>
    <row r="138" spans="1:1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</row>
    <row r="139" spans="1:1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</row>
    <row r="140" spans="1:1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</row>
    <row r="141" spans="1:1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1:1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</row>
    <row r="143" spans="1:1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1:1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1:1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1:1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1:1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1:1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</row>
  </sheetData>
  <mergeCells count="24">
    <mergeCell ref="J4:K4"/>
    <mergeCell ref="J5:J6"/>
    <mergeCell ref="K5:K6"/>
    <mergeCell ref="C22:E22"/>
    <mergeCell ref="E1:H1"/>
    <mergeCell ref="B3:D3"/>
    <mergeCell ref="F3:I3"/>
    <mergeCell ref="A4:E5"/>
    <mergeCell ref="F4:I5"/>
    <mergeCell ref="B7:E7"/>
    <mergeCell ref="C8:E8"/>
    <mergeCell ref="D9:E9"/>
    <mergeCell ref="C11:E11"/>
    <mergeCell ref="D12:E12"/>
    <mergeCell ref="D50:E50"/>
    <mergeCell ref="C54:E54"/>
    <mergeCell ref="C60:E60"/>
    <mergeCell ref="D61:E61"/>
    <mergeCell ref="D33:E33"/>
    <mergeCell ref="D36:E36"/>
    <mergeCell ref="D39:E39"/>
    <mergeCell ref="D44:E44"/>
    <mergeCell ref="D46:E46"/>
    <mergeCell ref="C49:E4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6" workbookViewId="0">
      <selection activeCell="C44" sqref="C44"/>
    </sheetView>
  </sheetViews>
  <sheetFormatPr baseColWidth="10" defaultRowHeight="15" x14ac:dyDescent="0.25"/>
  <cols>
    <col min="2" max="2" width="48.42578125" bestFit="1" customWidth="1"/>
  </cols>
  <sheetData>
    <row r="1" spans="1:6" x14ac:dyDescent="0.25">
      <c r="A1" s="1793" t="s">
        <v>639</v>
      </c>
      <c r="B1" s="1794"/>
      <c r="C1" s="1794"/>
      <c r="D1" s="1794"/>
      <c r="E1" s="1795"/>
      <c r="F1" s="298"/>
    </row>
    <row r="2" spans="1:6" x14ac:dyDescent="0.25">
      <c r="A2" s="1796"/>
      <c r="B2" s="1797"/>
      <c r="C2" s="1797"/>
      <c r="D2" s="1797"/>
      <c r="E2" s="1798"/>
      <c r="F2" s="298"/>
    </row>
    <row r="3" spans="1:6" ht="15.75" thickBot="1" x14ac:dyDescent="0.3">
      <c r="A3" s="1799"/>
      <c r="B3" s="1800"/>
      <c r="C3" s="1800"/>
      <c r="D3" s="1800"/>
      <c r="E3" s="1801"/>
      <c r="F3" s="298"/>
    </row>
    <row r="4" spans="1:6" ht="15" customHeight="1" x14ac:dyDescent="0.25">
      <c r="A4" s="1802" t="s">
        <v>604</v>
      </c>
      <c r="B4" s="1804" t="s">
        <v>47</v>
      </c>
      <c r="C4" s="1806" t="s">
        <v>640</v>
      </c>
      <c r="D4" s="1807" t="s">
        <v>641</v>
      </c>
      <c r="E4" s="1809" t="s">
        <v>159</v>
      </c>
      <c r="F4" s="298"/>
    </row>
    <row r="5" spans="1:6" ht="15.75" thickBot="1" x14ac:dyDescent="0.3">
      <c r="A5" s="1803"/>
      <c r="B5" s="1805"/>
      <c r="C5" s="1805"/>
      <c r="D5" s="1808"/>
      <c r="E5" s="1810"/>
      <c r="F5" s="298"/>
    </row>
    <row r="6" spans="1:6" ht="15.75" thickBot="1" x14ac:dyDescent="0.3">
      <c r="A6" s="562">
        <v>3010010000</v>
      </c>
      <c r="B6" s="563" t="s">
        <v>606</v>
      </c>
      <c r="C6" s="565">
        <v>35774</v>
      </c>
      <c r="D6" s="566">
        <v>144722</v>
      </c>
      <c r="E6" s="564">
        <v>180496</v>
      </c>
      <c r="F6" s="298"/>
    </row>
    <row r="7" spans="1:6" ht="15.75" thickBot="1" x14ac:dyDescent="0.3">
      <c r="A7" s="567">
        <v>3010020000</v>
      </c>
      <c r="B7" s="555" t="s">
        <v>607</v>
      </c>
      <c r="C7" s="570">
        <v>32070</v>
      </c>
      <c r="D7" s="566">
        <v>105506</v>
      </c>
      <c r="E7" s="564">
        <v>137576</v>
      </c>
      <c r="F7" s="298"/>
    </row>
    <row r="8" spans="1:6" ht="15.75" thickBot="1" x14ac:dyDescent="0.3">
      <c r="A8" s="567">
        <v>3010030000</v>
      </c>
      <c r="B8" s="555" t="s">
        <v>608</v>
      </c>
      <c r="C8" s="570">
        <v>40801</v>
      </c>
      <c r="D8" s="566">
        <v>366407</v>
      </c>
      <c r="E8" s="564">
        <v>407208</v>
      </c>
      <c r="F8" s="298"/>
    </row>
    <row r="9" spans="1:6" ht="15.75" thickBot="1" x14ac:dyDescent="0.3">
      <c r="A9" s="567">
        <v>3010040000</v>
      </c>
      <c r="B9" s="555" t="s">
        <v>609</v>
      </c>
      <c r="C9" s="570">
        <v>12701</v>
      </c>
      <c r="D9" s="566">
        <v>151941</v>
      </c>
      <c r="E9" s="564">
        <v>164642</v>
      </c>
      <c r="F9" s="298"/>
    </row>
    <row r="10" spans="1:6" ht="15.75" thickBot="1" x14ac:dyDescent="0.3">
      <c r="A10" s="567">
        <v>3010050000</v>
      </c>
      <c r="B10" s="555" t="s">
        <v>610</v>
      </c>
      <c r="C10" s="570">
        <v>21886</v>
      </c>
      <c r="D10" s="566">
        <v>143499</v>
      </c>
      <c r="E10" s="564">
        <v>165385</v>
      </c>
      <c r="F10" s="298"/>
    </row>
    <row r="11" spans="1:6" ht="15.75" thickBot="1" x14ac:dyDescent="0.3">
      <c r="A11" s="567">
        <v>3010060000</v>
      </c>
      <c r="B11" s="555" t="s">
        <v>611</v>
      </c>
      <c r="C11" s="570">
        <v>9768</v>
      </c>
      <c r="D11" s="566">
        <v>98087</v>
      </c>
      <c r="E11" s="564">
        <v>107855</v>
      </c>
      <c r="F11" s="298"/>
    </row>
    <row r="12" spans="1:6" ht="15.75" thickBot="1" x14ac:dyDescent="0.3">
      <c r="A12" s="567">
        <v>3010070000</v>
      </c>
      <c r="B12" s="555" t="s">
        <v>612</v>
      </c>
      <c r="C12" s="570">
        <v>3425</v>
      </c>
      <c r="D12" s="566">
        <v>56265</v>
      </c>
      <c r="E12" s="564">
        <v>59690</v>
      </c>
      <c r="F12" s="298"/>
    </row>
    <row r="13" spans="1:6" ht="15.75" thickBot="1" x14ac:dyDescent="0.3">
      <c r="A13" s="567">
        <v>3010080000</v>
      </c>
      <c r="B13" s="555" t="s">
        <v>613</v>
      </c>
      <c r="C13" s="570">
        <v>37309</v>
      </c>
      <c r="D13" s="566">
        <v>96354</v>
      </c>
      <c r="E13" s="564">
        <v>133663</v>
      </c>
      <c r="F13" s="298"/>
    </row>
    <row r="14" spans="1:6" ht="15.75" thickBot="1" x14ac:dyDescent="0.3">
      <c r="A14" s="567">
        <v>3010090000</v>
      </c>
      <c r="B14" s="555" t="s">
        <v>614</v>
      </c>
      <c r="C14" s="570">
        <v>14855</v>
      </c>
      <c r="D14" s="566">
        <v>55707</v>
      </c>
      <c r="E14" s="564">
        <v>70562</v>
      </c>
      <c r="F14" s="298"/>
    </row>
    <row r="15" spans="1:6" ht="15.75" thickBot="1" x14ac:dyDescent="0.3">
      <c r="A15" s="567">
        <v>3010100000</v>
      </c>
      <c r="B15" s="555" t="s">
        <v>642</v>
      </c>
      <c r="C15" s="570">
        <v>10728</v>
      </c>
      <c r="D15" s="566">
        <v>113675</v>
      </c>
      <c r="E15" s="564">
        <v>124403</v>
      </c>
      <c r="F15" s="298"/>
    </row>
    <row r="16" spans="1:6" ht="15.75" thickBot="1" x14ac:dyDescent="0.3">
      <c r="A16" s="567">
        <v>3010110000</v>
      </c>
      <c r="B16" s="555" t="s">
        <v>643</v>
      </c>
      <c r="C16" s="570">
        <v>7159</v>
      </c>
      <c r="D16" s="566">
        <v>80653</v>
      </c>
      <c r="E16" s="564">
        <v>87812</v>
      </c>
      <c r="F16" s="298"/>
    </row>
    <row r="17" spans="1:6" ht="15.75" thickBot="1" x14ac:dyDescent="0.3">
      <c r="A17" s="567">
        <v>3010190000</v>
      </c>
      <c r="B17" s="555" t="s">
        <v>616</v>
      </c>
      <c r="C17" s="570">
        <v>10531</v>
      </c>
      <c r="D17" s="566">
        <v>39092</v>
      </c>
      <c r="E17" s="564">
        <v>49623</v>
      </c>
      <c r="F17" s="298"/>
    </row>
    <row r="18" spans="1:6" ht="15.75" thickBot="1" x14ac:dyDescent="0.3">
      <c r="A18" s="567">
        <v>3010230000</v>
      </c>
      <c r="B18" s="68" t="s">
        <v>644</v>
      </c>
      <c r="C18" s="570">
        <v>5904</v>
      </c>
      <c r="D18" s="566">
        <v>38046</v>
      </c>
      <c r="E18" s="564">
        <v>43950</v>
      </c>
      <c r="F18" s="298"/>
    </row>
    <row r="19" spans="1:6" ht="15.75" thickBot="1" x14ac:dyDescent="0.3">
      <c r="A19" s="567">
        <v>3010240000</v>
      </c>
      <c r="B19" s="555" t="s">
        <v>618</v>
      </c>
      <c r="C19" s="570">
        <v>4990</v>
      </c>
      <c r="D19" s="566">
        <v>20218</v>
      </c>
      <c r="E19" s="564">
        <v>25208</v>
      </c>
      <c r="F19" s="298"/>
    </row>
    <row r="20" spans="1:6" ht="15.75" thickBot="1" x14ac:dyDescent="0.3">
      <c r="A20" s="567">
        <v>3010250000</v>
      </c>
      <c r="B20" s="555" t="s">
        <v>619</v>
      </c>
      <c r="C20" s="570">
        <v>13298</v>
      </c>
      <c r="D20" s="566">
        <v>62754</v>
      </c>
      <c r="E20" s="564">
        <v>76052</v>
      </c>
      <c r="F20" s="298"/>
    </row>
    <row r="21" spans="1:6" ht="15.75" thickBot="1" x14ac:dyDescent="0.3">
      <c r="A21" s="567">
        <v>3010260000</v>
      </c>
      <c r="B21" s="555" t="s">
        <v>620</v>
      </c>
      <c r="C21" s="570">
        <v>39463</v>
      </c>
      <c r="D21" s="566">
        <v>124695</v>
      </c>
      <c r="E21" s="564">
        <v>164158</v>
      </c>
      <c r="F21" s="298"/>
    </row>
    <row r="22" spans="1:6" ht="15.75" thickBot="1" x14ac:dyDescent="0.3">
      <c r="A22" s="567">
        <v>3010280000</v>
      </c>
      <c r="B22" s="555" t="s">
        <v>621</v>
      </c>
      <c r="C22" s="570">
        <v>2782</v>
      </c>
      <c r="D22" s="566">
        <v>16704</v>
      </c>
      <c r="E22" s="564">
        <v>19486</v>
      </c>
      <c r="F22" s="298"/>
    </row>
    <row r="23" spans="1:6" ht="15.75" thickBot="1" x14ac:dyDescent="0.3">
      <c r="A23" s="567">
        <v>3010290000</v>
      </c>
      <c r="B23" s="555" t="s">
        <v>622</v>
      </c>
      <c r="C23" s="570">
        <v>3788</v>
      </c>
      <c r="D23" s="566">
        <v>46326</v>
      </c>
      <c r="E23" s="564">
        <v>50114</v>
      </c>
      <c r="F23" s="298"/>
    </row>
    <row r="24" spans="1:6" ht="15.75" thickBot="1" x14ac:dyDescent="0.3">
      <c r="A24" s="567">
        <v>3010300000</v>
      </c>
      <c r="B24" s="555" t="s">
        <v>623</v>
      </c>
      <c r="C24" s="570">
        <v>3977</v>
      </c>
      <c r="D24" s="566">
        <v>74207</v>
      </c>
      <c r="E24" s="564">
        <v>78184</v>
      </c>
      <c r="F24" s="298"/>
    </row>
    <row r="25" spans="1:6" ht="15.75" thickBot="1" x14ac:dyDescent="0.3">
      <c r="A25" s="572">
        <v>3010330000</v>
      </c>
      <c r="B25" s="68" t="s">
        <v>624</v>
      </c>
      <c r="C25" s="570">
        <v>10357</v>
      </c>
      <c r="D25" s="566">
        <v>56056</v>
      </c>
      <c r="E25" s="564">
        <v>66413</v>
      </c>
      <c r="F25" s="53"/>
    </row>
    <row r="26" spans="1:6" ht="15.75" thickBot="1" x14ac:dyDescent="0.3">
      <c r="A26" s="567">
        <v>3010350000</v>
      </c>
      <c r="B26" s="555" t="s">
        <v>645</v>
      </c>
      <c r="C26" s="570">
        <v>6524</v>
      </c>
      <c r="D26" s="566">
        <v>12101</v>
      </c>
      <c r="E26" s="564">
        <v>18625</v>
      </c>
      <c r="F26" s="298"/>
    </row>
    <row r="27" spans="1:6" ht="15.75" thickBot="1" x14ac:dyDescent="0.3">
      <c r="A27" s="567">
        <v>3010400000</v>
      </c>
      <c r="B27" s="555" t="s">
        <v>646</v>
      </c>
      <c r="C27" s="570">
        <v>9193</v>
      </c>
      <c r="D27" s="566">
        <v>25717</v>
      </c>
      <c r="E27" s="564">
        <v>34910</v>
      </c>
      <c r="F27" s="298"/>
    </row>
    <row r="28" spans="1:6" ht="15.75" thickBot="1" x14ac:dyDescent="0.3">
      <c r="A28" s="567">
        <v>3010410000</v>
      </c>
      <c r="B28" s="555" t="s">
        <v>647</v>
      </c>
      <c r="C28" s="570">
        <v>7114</v>
      </c>
      <c r="D28" s="566">
        <v>49075</v>
      </c>
      <c r="E28" s="564">
        <v>56189</v>
      </c>
      <c r="F28" s="298"/>
    </row>
    <row r="29" spans="1:6" ht="15.75" thickBot="1" x14ac:dyDescent="0.3">
      <c r="A29" s="567">
        <v>3010440000</v>
      </c>
      <c r="B29" s="555" t="s">
        <v>648</v>
      </c>
      <c r="C29" s="570">
        <v>15627</v>
      </c>
      <c r="D29" s="566">
        <v>63335</v>
      </c>
      <c r="E29" s="564">
        <v>78962</v>
      </c>
      <c r="F29" s="298"/>
    </row>
    <row r="30" spans="1:6" ht="15.75" thickBot="1" x14ac:dyDescent="0.3">
      <c r="A30" s="567">
        <v>3010810000</v>
      </c>
      <c r="B30" s="94" t="s">
        <v>636</v>
      </c>
      <c r="C30" s="570">
        <v>3742</v>
      </c>
      <c r="D30" s="566">
        <v>12000</v>
      </c>
      <c r="E30" s="564">
        <v>15742</v>
      </c>
      <c r="F30" s="298"/>
    </row>
    <row r="31" spans="1:6" ht="15.75" thickBot="1" x14ac:dyDescent="0.3">
      <c r="A31" s="573">
        <v>3010900000</v>
      </c>
      <c r="B31" s="574" t="s">
        <v>649</v>
      </c>
      <c r="C31" s="577">
        <v>3931</v>
      </c>
      <c r="D31" s="566">
        <v>18580</v>
      </c>
      <c r="E31" s="564">
        <v>22511</v>
      </c>
      <c r="F31" s="298"/>
    </row>
    <row r="32" spans="1:6" ht="15.75" thickBot="1" x14ac:dyDescent="0.3">
      <c r="A32" s="1656" t="s">
        <v>650</v>
      </c>
      <c r="B32" s="1792"/>
      <c r="C32" s="579">
        <v>367697</v>
      </c>
      <c r="D32" s="579">
        <v>2071722</v>
      </c>
      <c r="E32" s="580">
        <v>2439419</v>
      </c>
      <c r="F32" s="503"/>
    </row>
    <row r="33" spans="1:6" ht="15.75" thickBot="1" x14ac:dyDescent="0.3">
      <c r="A33" s="581">
        <v>3019990000</v>
      </c>
      <c r="B33" s="582" t="s">
        <v>651</v>
      </c>
      <c r="C33" s="583">
        <v>55154.549999999996</v>
      </c>
      <c r="D33" s="584">
        <v>293913</v>
      </c>
      <c r="E33" s="585">
        <v>349067.55</v>
      </c>
      <c r="F33" s="298"/>
    </row>
    <row r="34" spans="1:6" ht="15.75" thickBot="1" x14ac:dyDescent="0.3">
      <c r="A34" s="581"/>
      <c r="B34" s="586" t="s">
        <v>652</v>
      </c>
      <c r="C34" s="587">
        <v>0</v>
      </c>
      <c r="D34" s="588">
        <v>0</v>
      </c>
      <c r="E34" s="589">
        <v>0</v>
      </c>
      <c r="F34" s="298"/>
    </row>
    <row r="35" spans="1:6" ht="15.75" thickBot="1" x14ac:dyDescent="0.3">
      <c r="A35" s="1656" t="s">
        <v>139</v>
      </c>
      <c r="B35" s="1792"/>
      <c r="C35" s="578">
        <v>422851.55</v>
      </c>
      <c r="D35" s="578">
        <v>2365635</v>
      </c>
      <c r="E35" s="38">
        <v>2788486.55</v>
      </c>
      <c r="F35" s="298"/>
    </row>
  </sheetData>
  <mergeCells count="8">
    <mergeCell ref="A32:B32"/>
    <mergeCell ref="A35:B35"/>
    <mergeCell ref="A1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8"/>
  <sheetViews>
    <sheetView topLeftCell="A16" workbookViewId="0">
      <selection activeCell="E46" sqref="E46"/>
    </sheetView>
  </sheetViews>
  <sheetFormatPr baseColWidth="10" defaultColWidth="10.85546875" defaultRowHeight="12.75" x14ac:dyDescent="0.2"/>
  <cols>
    <col min="1" max="1" width="10.7109375" style="298" customWidth="1"/>
    <col min="2" max="2" width="50.28515625" style="298" customWidth="1"/>
    <col min="3" max="3" width="13.42578125" style="53" customWidth="1"/>
    <col min="4" max="4" width="12.28515625" style="594" customWidth="1"/>
    <col min="5" max="16384" width="10.85546875" style="298"/>
  </cols>
  <sheetData>
    <row r="1" spans="1:6" ht="15" customHeight="1" x14ac:dyDescent="0.2">
      <c r="A1" s="1793" t="s">
        <v>653</v>
      </c>
      <c r="B1" s="1794"/>
      <c r="C1" s="1794"/>
      <c r="D1" s="1795"/>
    </row>
    <row r="2" spans="1:6" ht="15" customHeight="1" x14ac:dyDescent="0.2">
      <c r="A2" s="1796"/>
      <c r="B2" s="1797"/>
      <c r="C2" s="1797"/>
      <c r="D2" s="1798"/>
    </row>
    <row r="3" spans="1:6" ht="15.75" customHeight="1" thickBot="1" x14ac:dyDescent="0.25">
      <c r="A3" s="1799"/>
      <c r="B3" s="1800"/>
      <c r="C3" s="1800"/>
      <c r="D3" s="1801"/>
    </row>
    <row r="4" spans="1:6" x14ac:dyDescent="0.2">
      <c r="A4" s="1802" t="s">
        <v>604</v>
      </c>
      <c r="B4" s="1804" t="s">
        <v>47</v>
      </c>
      <c r="C4" s="1812" t="s">
        <v>654</v>
      </c>
      <c r="D4" s="1809" t="s">
        <v>655</v>
      </c>
    </row>
    <row r="5" spans="1:6" ht="13.5" thickBot="1" x14ac:dyDescent="0.25">
      <c r="A5" s="1803"/>
      <c r="B5" s="1805"/>
      <c r="C5" s="1813"/>
      <c r="D5" s="1810"/>
    </row>
    <row r="6" spans="1:6" ht="13.5" thickBot="1" x14ac:dyDescent="0.25">
      <c r="A6" s="562">
        <v>3010010000</v>
      </c>
      <c r="B6" s="563" t="s">
        <v>606</v>
      </c>
      <c r="C6" s="591">
        <v>4732</v>
      </c>
      <c r="D6" s="591">
        <v>35774</v>
      </c>
    </row>
    <row r="7" spans="1:6" ht="13.5" thickBot="1" x14ac:dyDescent="0.25">
      <c r="A7" s="567">
        <v>3010020000</v>
      </c>
      <c r="B7" s="555" t="s">
        <v>607</v>
      </c>
      <c r="C7" s="593">
        <v>4242</v>
      </c>
      <c r="D7" s="591">
        <v>32070</v>
      </c>
    </row>
    <row r="8" spans="1:6" ht="13.5" thickBot="1" x14ac:dyDescent="0.25">
      <c r="A8" s="567">
        <v>3010030000</v>
      </c>
      <c r="B8" s="555" t="s">
        <v>608</v>
      </c>
      <c r="C8" s="591">
        <v>5397</v>
      </c>
      <c r="D8" s="591">
        <v>40801</v>
      </c>
    </row>
    <row r="9" spans="1:6" ht="13.5" thickBot="1" x14ac:dyDescent="0.25">
      <c r="A9" s="567">
        <v>3010040000</v>
      </c>
      <c r="B9" s="555" t="s">
        <v>609</v>
      </c>
      <c r="C9" s="591">
        <v>1680</v>
      </c>
      <c r="D9" s="591">
        <v>12701</v>
      </c>
      <c r="F9" s="53"/>
    </row>
    <row r="10" spans="1:6" ht="13.5" thickBot="1" x14ac:dyDescent="0.25">
      <c r="A10" s="567">
        <v>3010050000</v>
      </c>
      <c r="B10" s="555" t="s">
        <v>610</v>
      </c>
      <c r="C10" s="591">
        <v>2895</v>
      </c>
      <c r="D10" s="591">
        <v>21886</v>
      </c>
    </row>
    <row r="11" spans="1:6" ht="13.5" thickBot="1" x14ac:dyDescent="0.25">
      <c r="A11" s="567">
        <v>3010060000</v>
      </c>
      <c r="B11" s="555" t="s">
        <v>611</v>
      </c>
      <c r="C11" s="591">
        <v>1292</v>
      </c>
      <c r="D11" s="591">
        <v>9768</v>
      </c>
      <c r="E11" s="53"/>
    </row>
    <row r="12" spans="1:6" ht="13.5" thickBot="1" x14ac:dyDescent="0.25">
      <c r="A12" s="567">
        <v>3010070000</v>
      </c>
      <c r="B12" s="555" t="s">
        <v>612</v>
      </c>
      <c r="C12" s="591">
        <v>453</v>
      </c>
      <c r="D12" s="591">
        <v>3425</v>
      </c>
    </row>
    <row r="13" spans="1:6" ht="13.5" thickBot="1" x14ac:dyDescent="0.25">
      <c r="A13" s="567">
        <v>3010080000</v>
      </c>
      <c r="B13" s="555" t="s">
        <v>613</v>
      </c>
      <c r="C13" s="591">
        <v>4935</v>
      </c>
      <c r="D13" s="591">
        <v>37309</v>
      </c>
    </row>
    <row r="14" spans="1:6" ht="13.5" thickBot="1" x14ac:dyDescent="0.25">
      <c r="A14" s="567">
        <v>3010090000</v>
      </c>
      <c r="B14" s="555" t="s">
        <v>614</v>
      </c>
      <c r="C14" s="591">
        <v>1965</v>
      </c>
      <c r="D14" s="591">
        <v>14855</v>
      </c>
    </row>
    <row r="15" spans="1:6" ht="13.5" thickBot="1" x14ac:dyDescent="0.25">
      <c r="A15" s="567">
        <v>3010100000</v>
      </c>
      <c r="B15" s="68" t="s">
        <v>656</v>
      </c>
      <c r="C15" s="591">
        <v>1419</v>
      </c>
      <c r="D15" s="591">
        <v>10728</v>
      </c>
    </row>
    <row r="16" spans="1:6" ht="13.5" thickBot="1" x14ac:dyDescent="0.25">
      <c r="A16" s="567">
        <v>3010110000</v>
      </c>
      <c r="B16" s="68" t="s">
        <v>657</v>
      </c>
      <c r="C16" s="591">
        <v>947</v>
      </c>
      <c r="D16" s="591">
        <v>7159</v>
      </c>
      <c r="F16" s="594"/>
    </row>
    <row r="17" spans="1:11" ht="13.5" thickBot="1" x14ac:dyDescent="0.25">
      <c r="A17" s="567">
        <v>3010190000</v>
      </c>
      <c r="B17" s="68" t="s">
        <v>658</v>
      </c>
      <c r="C17" s="591">
        <v>1393</v>
      </c>
      <c r="D17" s="591">
        <v>10531</v>
      </c>
    </row>
    <row r="18" spans="1:11" ht="13.5" thickBot="1" x14ac:dyDescent="0.25">
      <c r="A18" s="567">
        <v>3010230000</v>
      </c>
      <c r="B18" s="68" t="s">
        <v>659</v>
      </c>
      <c r="C18" s="591">
        <v>781</v>
      </c>
      <c r="D18" s="591">
        <v>5904</v>
      </c>
    </row>
    <row r="19" spans="1:11" ht="13.5" thickBot="1" x14ac:dyDescent="0.25">
      <c r="A19" s="567">
        <v>3010240000</v>
      </c>
      <c r="B19" s="68" t="s">
        <v>618</v>
      </c>
      <c r="C19" s="593">
        <v>660</v>
      </c>
      <c r="D19" s="591">
        <v>4990</v>
      </c>
      <c r="I19" s="595"/>
    </row>
    <row r="20" spans="1:11" ht="13.5" thickBot="1" x14ac:dyDescent="0.25">
      <c r="A20" s="567">
        <v>3010250000</v>
      </c>
      <c r="B20" s="68" t="s">
        <v>619</v>
      </c>
      <c r="C20" s="591">
        <v>1759</v>
      </c>
      <c r="D20" s="591">
        <v>13298</v>
      </c>
    </row>
    <row r="21" spans="1:11" ht="13.5" thickBot="1" x14ac:dyDescent="0.25">
      <c r="A21" s="567">
        <v>3010260000</v>
      </c>
      <c r="B21" s="68" t="s">
        <v>620</v>
      </c>
      <c r="C21" s="591">
        <v>5220</v>
      </c>
      <c r="D21" s="591">
        <v>39463</v>
      </c>
    </row>
    <row r="22" spans="1:11" ht="13.5" thickBot="1" x14ac:dyDescent="0.25">
      <c r="A22" s="567">
        <v>3010280000</v>
      </c>
      <c r="B22" s="68" t="s">
        <v>621</v>
      </c>
      <c r="C22" s="591">
        <v>368</v>
      </c>
      <c r="D22" s="591">
        <v>2782</v>
      </c>
    </row>
    <row r="23" spans="1:11" ht="13.5" thickBot="1" x14ac:dyDescent="0.25">
      <c r="A23" s="567">
        <v>3010290000</v>
      </c>
      <c r="B23" s="555" t="s">
        <v>660</v>
      </c>
      <c r="C23" s="591">
        <v>501</v>
      </c>
      <c r="D23" s="591">
        <v>3788</v>
      </c>
    </row>
    <row r="24" spans="1:11" ht="13.5" thickBot="1" x14ac:dyDescent="0.25">
      <c r="A24" s="567">
        <v>3010300000</v>
      </c>
      <c r="B24" s="555" t="s">
        <v>661</v>
      </c>
      <c r="C24" s="591">
        <v>526</v>
      </c>
      <c r="D24" s="591">
        <v>3977</v>
      </c>
    </row>
    <row r="25" spans="1:11" ht="13.5" thickBot="1" x14ac:dyDescent="0.25">
      <c r="A25" s="567">
        <v>3010330000</v>
      </c>
      <c r="B25" s="555" t="s">
        <v>662</v>
      </c>
      <c r="C25" s="591">
        <v>1370</v>
      </c>
      <c r="D25" s="591">
        <v>10357</v>
      </c>
      <c r="K25" s="594"/>
    </row>
    <row r="26" spans="1:11" ht="13.5" thickBot="1" x14ac:dyDescent="0.25">
      <c r="A26" s="567">
        <v>3010350000</v>
      </c>
      <c r="B26" s="555" t="s">
        <v>645</v>
      </c>
      <c r="C26" s="591">
        <v>863</v>
      </c>
      <c r="D26" s="591">
        <v>6524</v>
      </c>
      <c r="G26" s="594"/>
    </row>
    <row r="27" spans="1:11" ht="13.5" thickBot="1" x14ac:dyDescent="0.25">
      <c r="A27" s="567">
        <v>3010400000</v>
      </c>
      <c r="B27" s="555" t="s">
        <v>646</v>
      </c>
      <c r="C27" s="591">
        <v>1216</v>
      </c>
      <c r="D27" s="591">
        <v>9193</v>
      </c>
      <c r="F27" s="594"/>
    </row>
    <row r="28" spans="1:11" ht="13.5" thickBot="1" x14ac:dyDescent="0.25">
      <c r="A28" s="567">
        <v>3010410000</v>
      </c>
      <c r="B28" s="68" t="s">
        <v>647</v>
      </c>
      <c r="C28" s="591">
        <v>941</v>
      </c>
      <c r="D28" s="591">
        <v>7114</v>
      </c>
    </row>
    <row r="29" spans="1:11" ht="13.5" thickBot="1" x14ac:dyDescent="0.25">
      <c r="A29" s="567">
        <v>3010440000</v>
      </c>
      <c r="B29" s="68" t="s">
        <v>648</v>
      </c>
      <c r="C29" s="591">
        <v>2067</v>
      </c>
      <c r="D29" s="591">
        <v>15627</v>
      </c>
    </row>
    <row r="30" spans="1:11" ht="13.5" thickBot="1" x14ac:dyDescent="0.25">
      <c r="A30" s="567">
        <v>3010810000</v>
      </c>
      <c r="B30" s="94" t="s">
        <v>636</v>
      </c>
      <c r="C30" s="592">
        <v>495</v>
      </c>
      <c r="D30" s="592">
        <v>3742</v>
      </c>
    </row>
    <row r="31" spans="1:11" ht="13.5" thickBot="1" x14ac:dyDescent="0.25">
      <c r="A31" s="567">
        <v>3010900000</v>
      </c>
      <c r="B31" s="94" t="s">
        <v>649</v>
      </c>
      <c r="C31" s="592">
        <v>520</v>
      </c>
      <c r="D31" s="592">
        <v>3931</v>
      </c>
    </row>
    <row r="32" spans="1:11" x14ac:dyDescent="0.2">
      <c r="A32" s="572">
        <v>3019990000</v>
      </c>
      <c r="B32" s="596" t="s">
        <v>663</v>
      </c>
      <c r="C32" s="597"/>
      <c r="D32" s="598">
        <v>55154.549999999996</v>
      </c>
      <c r="E32" s="599"/>
    </row>
    <row r="33" spans="1:9" ht="13.5" thickBot="1" x14ac:dyDescent="0.25">
      <c r="A33" s="572">
        <v>3019990000</v>
      </c>
      <c r="B33" s="596" t="s">
        <v>664</v>
      </c>
      <c r="C33" s="568"/>
      <c r="D33" s="571">
        <v>0</v>
      </c>
      <c r="E33" s="599"/>
    </row>
    <row r="34" spans="1:9" ht="13.5" hidden="1" thickBot="1" x14ac:dyDescent="0.25">
      <c r="E34" s="599"/>
    </row>
    <row r="35" spans="1:9" ht="18.75" hidden="1" customHeight="1" x14ac:dyDescent="0.25">
      <c r="A35" s="600" t="s">
        <v>652</v>
      </c>
      <c r="B35" s="366"/>
      <c r="C35" s="575"/>
      <c r="D35" s="601">
        <v>0</v>
      </c>
      <c r="E35" s="599"/>
    </row>
    <row r="36" spans="1:9" ht="13.5" thickBot="1" x14ac:dyDescent="0.25">
      <c r="A36" s="1656" t="s">
        <v>139</v>
      </c>
      <c r="B36" s="1792"/>
      <c r="C36" s="578">
        <v>48637</v>
      </c>
      <c r="D36" s="38">
        <v>422851.55</v>
      </c>
      <c r="F36" s="594"/>
    </row>
    <row r="37" spans="1:9" s="53" customFormat="1" x14ac:dyDescent="0.2">
      <c r="A37" s="572">
        <v>3019990000</v>
      </c>
      <c r="B37" s="603" t="s">
        <v>665</v>
      </c>
      <c r="C37" s="568"/>
      <c r="D37" s="604">
        <v>0</v>
      </c>
      <c r="E37" s="599"/>
    </row>
    <row r="38" spans="1:9" s="53" customFormat="1" x14ac:dyDescent="0.2">
      <c r="A38" s="1811" t="s">
        <v>666</v>
      </c>
      <c r="B38" s="1811"/>
      <c r="C38" s="605">
        <v>7.56</v>
      </c>
      <c r="D38" s="599"/>
    </row>
    <row r="39" spans="1:9" s="53" customFormat="1" x14ac:dyDescent="0.2">
      <c r="A39" s="1811" t="s">
        <v>667</v>
      </c>
      <c r="B39" s="1811"/>
      <c r="C39" s="606">
        <v>7.56</v>
      </c>
      <c r="D39" s="599"/>
      <c r="I39" s="599"/>
    </row>
    <row r="40" spans="1:9" x14ac:dyDescent="0.2">
      <c r="A40" s="607"/>
      <c r="B40" s="607"/>
      <c r="C40" s="608"/>
      <c r="F40" s="594"/>
    </row>
    <row r="41" spans="1:9" x14ac:dyDescent="0.2">
      <c r="A41" s="607"/>
      <c r="B41" s="607"/>
      <c r="C41" s="608"/>
    </row>
    <row r="42" spans="1:9" x14ac:dyDescent="0.2">
      <c r="A42" s="607"/>
      <c r="B42" s="607"/>
      <c r="C42" s="608"/>
    </row>
    <row r="43" spans="1:9" x14ac:dyDescent="0.2">
      <c r="A43" s="607"/>
      <c r="B43" s="607"/>
      <c r="C43" s="608"/>
    </row>
    <row r="44" spans="1:9" x14ac:dyDescent="0.2">
      <c r="A44" s="607"/>
      <c r="B44" s="607"/>
      <c r="C44" s="608"/>
    </row>
    <row r="45" spans="1:9" x14ac:dyDescent="0.2">
      <c r="A45" s="607"/>
      <c r="B45" s="607"/>
      <c r="C45" s="608"/>
    </row>
    <row r="46" spans="1:9" s="366" customFormat="1" x14ac:dyDescent="0.2">
      <c r="C46" s="88"/>
      <c r="D46" s="365"/>
    </row>
    <row r="47" spans="1:9" s="366" customFormat="1" x14ac:dyDescent="0.2">
      <c r="C47" s="88"/>
      <c r="D47" s="365"/>
    </row>
    <row r="48" spans="1:9" s="366" customFormat="1" x14ac:dyDescent="0.2">
      <c r="C48" s="88"/>
      <c r="D48" s="365"/>
    </row>
    <row r="49" spans="2:4" s="366" customFormat="1" x14ac:dyDescent="0.2">
      <c r="C49" s="88"/>
      <c r="D49" s="365"/>
    </row>
    <row r="50" spans="2:4" s="366" customFormat="1" x14ac:dyDescent="0.2">
      <c r="C50" s="88"/>
      <c r="D50" s="365"/>
    </row>
    <row r="61" spans="2:4" x14ac:dyDescent="0.2">
      <c r="B61" s="609"/>
      <c r="C61" s="610"/>
      <c r="D61" s="611"/>
    </row>
    <row r="62" spans="2:4" x14ac:dyDescent="0.2">
      <c r="D62" s="612"/>
    </row>
    <row r="63" spans="2:4" ht="13.5" thickBot="1" x14ac:dyDescent="0.25">
      <c r="D63" s="613"/>
    </row>
    <row r="64" spans="2:4" ht="13.5" thickTop="1" x14ac:dyDescent="0.2"/>
    <row r="65" spans="6:6" s="298" customFormat="1" x14ac:dyDescent="0.2">
      <c r="F65" s="594"/>
    </row>
    <row r="66" spans="6:6" s="298" customFormat="1" x14ac:dyDescent="0.2">
      <c r="F66" s="594"/>
    </row>
    <row r="67" spans="6:6" s="298" customFormat="1" x14ac:dyDescent="0.2">
      <c r="F67" s="594"/>
    </row>
    <row r="68" spans="6:6" s="298" customFormat="1" x14ac:dyDescent="0.2">
      <c r="F68" s="594"/>
    </row>
    <row r="69" spans="6:6" s="298" customFormat="1" x14ac:dyDescent="0.2">
      <c r="F69" s="594"/>
    </row>
    <row r="70" spans="6:6" s="298" customFormat="1" x14ac:dyDescent="0.2">
      <c r="F70" s="594"/>
    </row>
    <row r="71" spans="6:6" s="298" customFormat="1" x14ac:dyDescent="0.2">
      <c r="F71" s="594"/>
    </row>
    <row r="72" spans="6:6" s="298" customFormat="1" x14ac:dyDescent="0.2">
      <c r="F72" s="594"/>
    </row>
    <row r="173" s="298" customFormat="1" x14ac:dyDescent="0.2"/>
    <row r="178" s="298" customFormat="1" x14ac:dyDescent="0.2"/>
  </sheetData>
  <mergeCells count="8">
    <mergeCell ref="A36:B36"/>
    <mergeCell ref="A38:B38"/>
    <mergeCell ref="A39:B39"/>
    <mergeCell ref="A1:D3"/>
    <mergeCell ref="A4:A5"/>
    <mergeCell ref="B4:B5"/>
    <mergeCell ref="C4:C5"/>
    <mergeCell ref="D4:D5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8"/>
  <sheetViews>
    <sheetView topLeftCell="A19" workbookViewId="0">
      <selection activeCell="E36" sqref="E36"/>
    </sheetView>
  </sheetViews>
  <sheetFormatPr baseColWidth="10" defaultColWidth="10.85546875" defaultRowHeight="12.75" x14ac:dyDescent="0.2"/>
  <cols>
    <col min="1" max="1" width="10.7109375" style="298" customWidth="1"/>
    <col min="2" max="2" width="54.140625" style="298" customWidth="1"/>
    <col min="3" max="3" width="12.5703125" style="298" bestFit="1" customWidth="1"/>
    <col min="4" max="4" width="12.28515625" style="599" customWidth="1"/>
    <col min="5" max="11" width="11.42578125" style="298" customWidth="1"/>
    <col min="12" max="16384" width="10.85546875" style="298"/>
  </cols>
  <sheetData>
    <row r="1" spans="1:31" x14ac:dyDescent="0.2">
      <c r="A1" s="1793" t="s">
        <v>668</v>
      </c>
      <c r="B1" s="1794"/>
      <c r="C1" s="1794"/>
      <c r="D1" s="1795"/>
      <c r="E1" s="1814"/>
      <c r="F1" s="1814"/>
      <c r="G1" s="1814"/>
      <c r="H1" s="1814"/>
      <c r="I1" s="1814"/>
      <c r="J1" s="1814"/>
      <c r="K1" s="1814"/>
      <c r="L1" s="1814"/>
      <c r="M1" s="1814"/>
      <c r="N1" s="1814"/>
      <c r="O1" s="1814"/>
      <c r="P1" s="1814"/>
      <c r="Q1" s="1814"/>
      <c r="R1" s="1814"/>
      <c r="S1" s="1814"/>
      <c r="T1" s="1814"/>
      <c r="U1" s="1814"/>
      <c r="V1" s="1814"/>
      <c r="W1" s="1814"/>
      <c r="X1" s="1814"/>
      <c r="Y1" s="1814"/>
      <c r="Z1" s="1814"/>
      <c r="AA1" s="1814"/>
      <c r="AB1" s="1814"/>
      <c r="AC1" s="1814"/>
      <c r="AD1" s="1814"/>
      <c r="AE1" s="1814"/>
    </row>
    <row r="2" spans="1:31" x14ac:dyDescent="0.2">
      <c r="A2" s="1796"/>
      <c r="B2" s="1797"/>
      <c r="C2" s="1797"/>
      <c r="D2" s="1798"/>
      <c r="E2" s="1814"/>
      <c r="F2" s="1814"/>
      <c r="G2" s="1814"/>
      <c r="H2" s="1814"/>
      <c r="I2" s="1814"/>
      <c r="J2" s="1814"/>
      <c r="K2" s="1814"/>
      <c r="L2" s="1814"/>
      <c r="M2" s="1814"/>
      <c r="N2" s="1814"/>
      <c r="O2" s="1814"/>
      <c r="P2" s="1814"/>
      <c r="Q2" s="1814"/>
      <c r="R2" s="1814"/>
      <c r="S2" s="1814"/>
      <c r="T2" s="1814"/>
      <c r="U2" s="1814"/>
      <c r="V2" s="1814"/>
      <c r="W2" s="1814"/>
      <c r="X2" s="1814"/>
      <c r="Y2" s="1814"/>
      <c r="Z2" s="1814"/>
      <c r="AA2" s="1814"/>
      <c r="AB2" s="1814"/>
      <c r="AC2" s="1814"/>
      <c r="AD2" s="1814"/>
      <c r="AE2" s="1814"/>
    </row>
    <row r="3" spans="1:31" ht="13.5" thickBot="1" x14ac:dyDescent="0.25">
      <c r="A3" s="1799"/>
      <c r="B3" s="1800"/>
      <c r="C3" s="1800"/>
      <c r="D3" s="1801"/>
      <c r="E3" s="1814"/>
      <c r="F3" s="1814"/>
      <c r="G3" s="1814"/>
      <c r="H3" s="1814"/>
      <c r="I3" s="1814"/>
      <c r="J3" s="1814"/>
      <c r="K3" s="1814"/>
      <c r="L3" s="1814"/>
      <c r="M3" s="1814"/>
      <c r="N3" s="1814"/>
      <c r="O3" s="1814"/>
      <c r="P3" s="1814"/>
      <c r="Q3" s="1814"/>
      <c r="R3" s="1814"/>
      <c r="S3" s="1814"/>
      <c r="T3" s="1814"/>
      <c r="U3" s="1814"/>
      <c r="V3" s="1814"/>
      <c r="W3" s="1814"/>
      <c r="X3" s="1814"/>
      <c r="Y3" s="1814"/>
      <c r="Z3" s="1814"/>
      <c r="AA3" s="1814"/>
      <c r="AB3" s="1814"/>
      <c r="AC3" s="1814"/>
      <c r="AD3" s="1814"/>
      <c r="AE3" s="1814"/>
    </row>
    <row r="4" spans="1:31" ht="26.25" customHeight="1" x14ac:dyDescent="0.2">
      <c r="A4" s="614" t="s">
        <v>604</v>
      </c>
      <c r="B4" s="615" t="s">
        <v>47</v>
      </c>
      <c r="C4" s="616" t="s">
        <v>669</v>
      </c>
      <c r="D4" s="617" t="s">
        <v>655</v>
      </c>
    </row>
    <row r="5" spans="1:31" ht="13.5" thickBot="1" x14ac:dyDescent="0.25">
      <c r="A5" s="619"/>
      <c r="B5" s="620"/>
      <c r="C5" s="621"/>
      <c r="D5" s="622"/>
    </row>
    <row r="6" spans="1:31" ht="13.5" thickBot="1" x14ac:dyDescent="0.25">
      <c r="A6" s="562">
        <v>3010010000</v>
      </c>
      <c r="B6" s="563" t="s">
        <v>606</v>
      </c>
      <c r="C6" s="566">
        <v>50815.25</v>
      </c>
      <c r="D6" s="623">
        <v>144722</v>
      </c>
    </row>
    <row r="7" spans="1:31" ht="13.5" thickBot="1" x14ac:dyDescent="0.25">
      <c r="A7" s="567">
        <v>3010020000</v>
      </c>
      <c r="B7" s="555" t="s">
        <v>607</v>
      </c>
      <c r="C7" s="566">
        <v>37045.5</v>
      </c>
      <c r="D7" s="623">
        <v>105506</v>
      </c>
    </row>
    <row r="8" spans="1:31" ht="13.5" thickBot="1" x14ac:dyDescent="0.25">
      <c r="A8" s="567">
        <v>3010030000</v>
      </c>
      <c r="B8" s="555" t="s">
        <v>608</v>
      </c>
      <c r="C8" s="566">
        <v>128654</v>
      </c>
      <c r="D8" s="623">
        <v>366407</v>
      </c>
    </row>
    <row r="9" spans="1:31" ht="13.5" thickBot="1" x14ac:dyDescent="0.25">
      <c r="A9" s="567">
        <v>3010040000</v>
      </c>
      <c r="B9" s="555" t="s">
        <v>609</v>
      </c>
      <c r="C9" s="566">
        <v>53350</v>
      </c>
      <c r="D9" s="623">
        <v>151941</v>
      </c>
    </row>
    <row r="10" spans="1:31" ht="13.5" thickBot="1" x14ac:dyDescent="0.25">
      <c r="A10" s="567">
        <v>3010050000</v>
      </c>
      <c r="B10" s="555" t="s">
        <v>610</v>
      </c>
      <c r="C10" s="566">
        <v>50386</v>
      </c>
      <c r="D10" s="623">
        <v>143499</v>
      </c>
    </row>
    <row r="11" spans="1:31" ht="13.5" thickBot="1" x14ac:dyDescent="0.25">
      <c r="A11" s="567">
        <v>3010060000</v>
      </c>
      <c r="B11" s="555" t="s">
        <v>611</v>
      </c>
      <c r="C11" s="566">
        <v>34440.5</v>
      </c>
      <c r="D11" s="623">
        <v>98087</v>
      </c>
    </row>
    <row r="12" spans="1:31" ht="13.5" thickBot="1" x14ac:dyDescent="0.25">
      <c r="A12" s="567">
        <v>3010070000</v>
      </c>
      <c r="B12" s="555" t="s">
        <v>612</v>
      </c>
      <c r="C12" s="566">
        <v>19756</v>
      </c>
      <c r="D12" s="623">
        <v>56265</v>
      </c>
    </row>
    <row r="13" spans="1:31" ht="13.5" thickBot="1" x14ac:dyDescent="0.25">
      <c r="A13" s="567">
        <v>3010080000</v>
      </c>
      <c r="B13" s="555" t="s">
        <v>613</v>
      </c>
      <c r="C13" s="566">
        <v>33832</v>
      </c>
      <c r="D13" s="623">
        <v>96354</v>
      </c>
    </row>
    <row r="14" spans="1:31" ht="13.5" thickBot="1" x14ac:dyDescent="0.25">
      <c r="A14" s="567">
        <v>3010090000</v>
      </c>
      <c r="B14" s="555" t="s">
        <v>614</v>
      </c>
      <c r="C14" s="566">
        <v>19560</v>
      </c>
      <c r="D14" s="623">
        <v>55707</v>
      </c>
    </row>
    <row r="15" spans="1:31" ht="13.5" thickBot="1" x14ac:dyDescent="0.25">
      <c r="A15" s="567">
        <v>3010100000</v>
      </c>
      <c r="B15" s="555" t="s">
        <v>656</v>
      </c>
      <c r="C15" s="566">
        <v>39914</v>
      </c>
      <c r="D15" s="623">
        <v>113675</v>
      </c>
      <c r="E15" s="595"/>
    </row>
    <row r="16" spans="1:31" ht="13.5" thickBot="1" x14ac:dyDescent="0.25">
      <c r="A16" s="567">
        <v>3010110000</v>
      </c>
      <c r="B16" s="555" t="s">
        <v>615</v>
      </c>
      <c r="C16" s="566">
        <v>28319.25</v>
      </c>
      <c r="D16" s="623">
        <v>80653</v>
      </c>
    </row>
    <row r="17" spans="1:8" ht="13.5" thickBot="1" x14ac:dyDescent="0.25">
      <c r="A17" s="567">
        <v>3010190000</v>
      </c>
      <c r="B17" s="555" t="s">
        <v>616</v>
      </c>
      <c r="C17" s="566">
        <v>13726.25</v>
      </c>
      <c r="D17" s="623">
        <v>39092</v>
      </c>
    </row>
    <row r="18" spans="1:8" ht="13.5" thickBot="1" x14ac:dyDescent="0.25">
      <c r="A18" s="567">
        <v>3010230000</v>
      </c>
      <c r="B18" s="68" t="s">
        <v>644</v>
      </c>
      <c r="C18" s="566">
        <v>13358.75</v>
      </c>
      <c r="D18" s="623">
        <v>38046</v>
      </c>
    </row>
    <row r="19" spans="1:8" ht="13.5" thickBot="1" x14ac:dyDescent="0.25">
      <c r="A19" s="567">
        <v>3010240000</v>
      </c>
      <c r="B19" s="68" t="s">
        <v>618</v>
      </c>
      <c r="C19" s="566">
        <v>7099</v>
      </c>
      <c r="D19" s="623">
        <v>20218</v>
      </c>
    </row>
    <row r="20" spans="1:8" ht="13.5" thickBot="1" x14ac:dyDescent="0.25">
      <c r="A20" s="567">
        <v>3010250000</v>
      </c>
      <c r="B20" s="68" t="s">
        <v>619</v>
      </c>
      <c r="C20" s="566">
        <v>22034.5</v>
      </c>
      <c r="D20" s="623">
        <v>62754</v>
      </c>
    </row>
    <row r="21" spans="1:8" ht="13.5" thickBot="1" x14ac:dyDescent="0.25">
      <c r="A21" s="567">
        <v>3010260000</v>
      </c>
      <c r="B21" s="68" t="s">
        <v>620</v>
      </c>
      <c r="C21" s="566">
        <v>43783.5</v>
      </c>
      <c r="D21" s="623">
        <v>124695</v>
      </c>
    </row>
    <row r="22" spans="1:8" ht="13.5" thickBot="1" x14ac:dyDescent="0.25">
      <c r="A22" s="567">
        <v>3010280000</v>
      </c>
      <c r="B22" s="68" t="s">
        <v>621</v>
      </c>
      <c r="C22" s="566">
        <v>5865</v>
      </c>
      <c r="D22" s="623">
        <v>16704</v>
      </c>
    </row>
    <row r="23" spans="1:8" ht="13.5" thickBot="1" x14ac:dyDescent="0.25">
      <c r="A23" s="567">
        <v>3010290000</v>
      </c>
      <c r="B23" s="68" t="s">
        <v>660</v>
      </c>
      <c r="C23" s="566">
        <v>16266</v>
      </c>
      <c r="D23" s="623">
        <v>46326</v>
      </c>
    </row>
    <row r="24" spans="1:8" ht="13.5" thickBot="1" x14ac:dyDescent="0.25">
      <c r="A24" s="567">
        <v>3010300000</v>
      </c>
      <c r="B24" s="68" t="s">
        <v>661</v>
      </c>
      <c r="C24" s="566">
        <v>26056</v>
      </c>
      <c r="D24" s="623">
        <v>74207</v>
      </c>
    </row>
    <row r="25" spans="1:8" ht="13.5" thickBot="1" x14ac:dyDescent="0.25">
      <c r="A25" s="567">
        <v>3010330000</v>
      </c>
      <c r="B25" s="68" t="s">
        <v>670</v>
      </c>
      <c r="C25" s="566">
        <v>19682.5</v>
      </c>
      <c r="D25" s="623">
        <v>56056</v>
      </c>
    </row>
    <row r="26" spans="1:8" ht="13.5" thickBot="1" x14ac:dyDescent="0.25">
      <c r="A26" s="567">
        <v>3010350000</v>
      </c>
      <c r="B26" s="68" t="s">
        <v>645</v>
      </c>
      <c r="C26" s="566">
        <v>4249</v>
      </c>
      <c r="D26" s="623">
        <v>12101</v>
      </c>
      <c r="H26" s="367"/>
    </row>
    <row r="27" spans="1:8" ht="13.5" thickBot="1" x14ac:dyDescent="0.25">
      <c r="A27" s="567">
        <v>3010400000</v>
      </c>
      <c r="B27" s="68" t="s">
        <v>646</v>
      </c>
      <c r="C27" s="566">
        <v>9030</v>
      </c>
      <c r="D27" s="623">
        <v>25717</v>
      </c>
    </row>
    <row r="28" spans="1:8" ht="13.5" thickBot="1" x14ac:dyDescent="0.25">
      <c r="A28" s="567">
        <v>3010410000</v>
      </c>
      <c r="B28" s="68" t="s">
        <v>671</v>
      </c>
      <c r="C28" s="566">
        <v>17231.25</v>
      </c>
      <c r="D28" s="623">
        <v>49075</v>
      </c>
    </row>
    <row r="29" spans="1:8" ht="13.5" thickBot="1" x14ac:dyDescent="0.25">
      <c r="A29" s="567">
        <v>3010440000</v>
      </c>
      <c r="B29" s="555" t="s">
        <v>672</v>
      </c>
      <c r="C29" s="566">
        <v>22238.5</v>
      </c>
      <c r="D29" s="623">
        <v>63335</v>
      </c>
    </row>
    <row r="30" spans="1:8" ht="13.5" thickBot="1" x14ac:dyDescent="0.25">
      <c r="A30" s="567">
        <v>3010810000</v>
      </c>
      <c r="B30" s="94" t="s">
        <v>673</v>
      </c>
      <c r="C30" s="566">
        <v>2366</v>
      </c>
      <c r="D30" s="623">
        <v>12000</v>
      </c>
    </row>
    <row r="31" spans="1:8" x14ac:dyDescent="0.2">
      <c r="A31" s="567">
        <v>3010900000</v>
      </c>
      <c r="B31" s="94" t="s">
        <v>649</v>
      </c>
      <c r="C31" s="566">
        <v>6523.75</v>
      </c>
      <c r="D31" s="623">
        <v>18580</v>
      </c>
    </row>
    <row r="32" spans="1:8" x14ac:dyDescent="0.2">
      <c r="A32" s="572">
        <v>3019990000</v>
      </c>
      <c r="B32" s="596" t="s">
        <v>663</v>
      </c>
      <c r="C32" s="569">
        <v>0</v>
      </c>
      <c r="D32" s="642">
        <v>293913</v>
      </c>
      <c r="E32" s="367"/>
    </row>
    <row r="33" spans="1:5" ht="13.5" thickBot="1" x14ac:dyDescent="0.25">
      <c r="A33" s="624">
        <v>3019990000</v>
      </c>
      <c r="B33" s="625" t="s">
        <v>674</v>
      </c>
      <c r="C33" s="612"/>
      <c r="D33" s="626">
        <v>0</v>
      </c>
      <c r="E33" s="367"/>
    </row>
    <row r="34" spans="1:5" ht="13.5" thickBot="1" x14ac:dyDescent="0.25">
      <c r="A34" s="627" t="s">
        <v>139</v>
      </c>
      <c r="B34" s="628"/>
      <c r="C34" s="590">
        <v>725582.5</v>
      </c>
      <c r="D34" s="580">
        <v>2365635</v>
      </c>
    </row>
    <row r="35" spans="1:5" ht="15.75" thickBot="1" x14ac:dyDescent="0.3">
      <c r="A35" s="630" t="s">
        <v>675</v>
      </c>
      <c r="B35" s="37"/>
      <c r="C35" s="20"/>
      <c r="D35" s="631">
        <v>0</v>
      </c>
    </row>
    <row r="36" spans="1:5" ht="15.75" thickBot="1" x14ac:dyDescent="0.3">
      <c r="A36" s="632" t="s">
        <v>676</v>
      </c>
      <c r="B36" s="633"/>
      <c r="C36" s="634"/>
      <c r="D36" s="635">
        <v>2365635</v>
      </c>
    </row>
    <row r="37" spans="1:5" x14ac:dyDescent="0.2">
      <c r="A37" s="636" t="s">
        <v>666</v>
      </c>
      <c r="B37" s="637"/>
      <c r="C37" s="638">
        <v>2.85</v>
      </c>
    </row>
    <row r="38" spans="1:5" x14ac:dyDescent="0.2">
      <c r="A38" s="639" t="s">
        <v>677</v>
      </c>
      <c r="B38" s="640"/>
      <c r="C38" s="641">
        <v>2.8479999999999999</v>
      </c>
    </row>
    <row r="39" spans="1:5" x14ac:dyDescent="0.2">
      <c r="A39" s="366"/>
      <c r="B39" s="366"/>
      <c r="C39" s="366"/>
    </row>
    <row r="40" spans="1:5" x14ac:dyDescent="0.2">
      <c r="A40" s="366"/>
      <c r="B40" s="366"/>
      <c r="C40" s="366"/>
    </row>
    <row r="41" spans="1:5" x14ac:dyDescent="0.2">
      <c r="A41" s="366"/>
      <c r="B41" s="366"/>
      <c r="C41" s="366"/>
    </row>
    <row r="42" spans="1:5" x14ac:dyDescent="0.2">
      <c r="A42" s="366"/>
      <c r="B42" s="366"/>
      <c r="C42" s="366"/>
    </row>
    <row r="43" spans="1:5" x14ac:dyDescent="0.2">
      <c r="A43" s="366"/>
      <c r="B43" s="366"/>
      <c r="C43" s="366"/>
    </row>
    <row r="44" spans="1:5" x14ac:dyDescent="0.2">
      <c r="A44" s="366"/>
      <c r="B44" s="366"/>
      <c r="C44" s="366"/>
    </row>
    <row r="45" spans="1:5" x14ac:dyDescent="0.2">
      <c r="A45" s="366"/>
      <c r="B45" s="366"/>
      <c r="C45" s="366"/>
    </row>
    <row r="46" spans="1:5" x14ac:dyDescent="0.2">
      <c r="A46" s="366"/>
      <c r="B46" s="366"/>
      <c r="C46" s="366"/>
    </row>
    <row r="47" spans="1:5" x14ac:dyDescent="0.2">
      <c r="A47" s="366"/>
      <c r="B47" s="366"/>
      <c r="C47" s="366"/>
    </row>
    <row r="48" spans="1:5" x14ac:dyDescent="0.2">
      <c r="A48" s="366"/>
      <c r="B48" s="366"/>
      <c r="C48" s="366"/>
    </row>
    <row r="49" spans="1:3" x14ac:dyDescent="0.2">
      <c r="A49" s="366"/>
      <c r="B49" s="366"/>
      <c r="C49" s="366"/>
    </row>
    <row r="50" spans="1:3" x14ac:dyDescent="0.2">
      <c r="A50" s="366"/>
      <c r="B50" s="366"/>
      <c r="C50" s="366"/>
    </row>
    <row r="51" spans="1:3" x14ac:dyDescent="0.2">
      <c r="A51" s="366"/>
      <c r="B51" s="366"/>
      <c r="C51" s="366"/>
    </row>
    <row r="52" spans="1:3" x14ac:dyDescent="0.2">
      <c r="A52" s="366"/>
      <c r="B52" s="366"/>
      <c r="C52" s="366"/>
    </row>
    <row r="53" spans="1:3" x14ac:dyDescent="0.2">
      <c r="A53" s="366"/>
      <c r="B53" s="366"/>
      <c r="C53" s="366"/>
    </row>
    <row r="54" spans="1:3" x14ac:dyDescent="0.2">
      <c r="A54" s="366"/>
      <c r="B54" s="366"/>
      <c r="C54" s="366"/>
    </row>
    <row r="55" spans="1:3" x14ac:dyDescent="0.2">
      <c r="A55" s="366"/>
      <c r="B55" s="366"/>
      <c r="C55" s="366"/>
    </row>
    <row r="56" spans="1:3" x14ac:dyDescent="0.2">
      <c r="A56" s="366"/>
      <c r="B56" s="366"/>
      <c r="C56" s="366"/>
    </row>
    <row r="163" spans="4:4" x14ac:dyDescent="0.2">
      <c r="D163" s="298"/>
    </row>
    <row r="168" spans="4:4" x14ac:dyDescent="0.2">
      <c r="D168" s="298"/>
    </row>
  </sheetData>
  <mergeCells count="2">
    <mergeCell ref="A1:D3"/>
    <mergeCell ref="E1:AE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workbookViewId="0">
      <selection activeCell="K15" sqref="K15"/>
    </sheetView>
  </sheetViews>
  <sheetFormatPr baseColWidth="10" defaultColWidth="10.85546875" defaultRowHeight="12.75" x14ac:dyDescent="0.2"/>
  <cols>
    <col min="1" max="1" width="12.28515625" style="298" customWidth="1"/>
    <col min="2" max="2" width="54.85546875" style="298" customWidth="1"/>
    <col min="3" max="3" width="13.42578125" style="298" customWidth="1"/>
    <col min="4" max="4" width="7.28515625" style="298" bestFit="1" customWidth="1"/>
    <col min="5" max="5" width="15.42578125" style="298" customWidth="1"/>
    <col min="6" max="6" width="7.28515625" style="298" customWidth="1"/>
    <col min="7" max="7" width="10.28515625" style="599" bestFit="1" customWidth="1"/>
    <col min="8" max="8" width="7.28515625" style="599" bestFit="1" customWidth="1"/>
    <col min="9" max="9" width="10.28515625" style="594" bestFit="1" customWidth="1"/>
    <col min="10" max="10" width="7.28515625" style="594" bestFit="1" customWidth="1"/>
    <col min="11" max="11" width="12.42578125" style="594" customWidth="1"/>
    <col min="12" max="16384" width="10.85546875" style="298"/>
  </cols>
  <sheetData>
    <row r="1" spans="1:11" x14ac:dyDescent="0.2">
      <c r="A1" s="1827" t="s">
        <v>678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9"/>
    </row>
    <row r="2" spans="1:11" x14ac:dyDescent="0.2">
      <c r="A2" s="643"/>
      <c r="B2" s="644"/>
      <c r="C2" s="644"/>
      <c r="D2" s="644"/>
      <c r="E2" s="644"/>
      <c r="F2" s="644"/>
      <c r="G2" s="645"/>
      <c r="H2" s="645"/>
      <c r="I2" s="644"/>
      <c r="J2" s="644"/>
      <c r="K2" s="646"/>
    </row>
    <row r="3" spans="1:11" ht="13.5" thickBot="1" x14ac:dyDescent="0.25">
      <c r="A3" s="647"/>
      <c r="B3" s="648"/>
      <c r="C3" s="648"/>
      <c r="D3" s="648"/>
      <c r="E3" s="648"/>
      <c r="F3" s="648"/>
      <c r="G3" s="649"/>
      <c r="H3" s="649"/>
      <c r="I3" s="648"/>
      <c r="J3" s="648"/>
      <c r="K3" s="650"/>
    </row>
    <row r="4" spans="1:11" ht="12.75" customHeight="1" x14ac:dyDescent="0.2">
      <c r="A4" s="1802" t="s">
        <v>604</v>
      </c>
      <c r="B4" s="1804" t="s">
        <v>47</v>
      </c>
      <c r="C4" s="1806" t="s">
        <v>679</v>
      </c>
      <c r="D4" s="1807" t="s">
        <v>680</v>
      </c>
      <c r="E4" s="1807" t="s">
        <v>679</v>
      </c>
      <c r="F4" s="1807" t="s">
        <v>680</v>
      </c>
      <c r="G4" s="1806" t="s">
        <v>679</v>
      </c>
      <c r="H4" s="1807" t="s">
        <v>680</v>
      </c>
      <c r="I4" s="1806" t="s">
        <v>679</v>
      </c>
      <c r="J4" s="1807" t="s">
        <v>680</v>
      </c>
      <c r="K4" s="1819" t="s">
        <v>681</v>
      </c>
    </row>
    <row r="5" spans="1:11" ht="13.5" thickBot="1" x14ac:dyDescent="0.25">
      <c r="A5" s="1830"/>
      <c r="B5" s="1817"/>
      <c r="C5" s="1817"/>
      <c r="D5" s="1818"/>
      <c r="E5" s="1818"/>
      <c r="F5" s="1818"/>
      <c r="G5" s="1817"/>
      <c r="H5" s="1818"/>
      <c r="I5" s="1817"/>
      <c r="J5" s="1818"/>
      <c r="K5" s="1820"/>
    </row>
    <row r="6" spans="1:11" s="53" customFormat="1" x14ac:dyDescent="0.2">
      <c r="A6" s="651">
        <v>3010010000</v>
      </c>
      <c r="B6" s="64" t="s">
        <v>606</v>
      </c>
      <c r="C6" s="597">
        <v>22575</v>
      </c>
      <c r="D6" s="652">
        <v>2</v>
      </c>
      <c r="E6" s="652"/>
      <c r="F6" s="652"/>
      <c r="G6" s="597">
        <v>3201</v>
      </c>
      <c r="H6" s="652">
        <v>1.5</v>
      </c>
      <c r="I6" s="597">
        <v>691</v>
      </c>
      <c r="J6" s="652">
        <v>1.25</v>
      </c>
      <c r="K6" s="598">
        <f>C6*D6+E6*F6+G6*H6+I6*J6</f>
        <v>50815.25</v>
      </c>
    </row>
    <row r="7" spans="1:11" x14ac:dyDescent="0.2">
      <c r="A7" s="567">
        <v>3010020000</v>
      </c>
      <c r="B7" s="555" t="s">
        <v>682</v>
      </c>
      <c r="C7" s="568">
        <v>12851</v>
      </c>
      <c r="D7" s="653">
        <v>2</v>
      </c>
      <c r="E7" s="653">
        <v>197</v>
      </c>
      <c r="F7" s="653">
        <v>1.75</v>
      </c>
      <c r="G7" s="569">
        <v>4330</v>
      </c>
      <c r="H7" s="653">
        <v>1.5</v>
      </c>
      <c r="I7" s="569">
        <v>3603</v>
      </c>
      <c r="J7" s="653">
        <v>1.25</v>
      </c>
      <c r="K7" s="654">
        <f t="shared" ref="K7:K31" si="0">C7*D7+E7*F7+G7*H7+I7*J7</f>
        <v>37045.5</v>
      </c>
    </row>
    <row r="8" spans="1:11" x14ac:dyDescent="0.2">
      <c r="A8" s="567">
        <v>3010030000</v>
      </c>
      <c r="B8" s="555" t="s">
        <v>683</v>
      </c>
      <c r="C8" s="568">
        <v>51872</v>
      </c>
      <c r="D8" s="653">
        <v>2</v>
      </c>
      <c r="E8" s="653">
        <v>293</v>
      </c>
      <c r="F8" s="653">
        <v>1.75</v>
      </c>
      <c r="G8" s="569">
        <v>7769</v>
      </c>
      <c r="H8" s="653">
        <v>1.5</v>
      </c>
      <c r="I8" s="569">
        <v>10195</v>
      </c>
      <c r="J8" s="653">
        <v>1.25</v>
      </c>
      <c r="K8" s="654">
        <f t="shared" si="0"/>
        <v>128654</v>
      </c>
    </row>
    <row r="9" spans="1:11" s="53" customFormat="1" x14ac:dyDescent="0.2">
      <c r="A9" s="567">
        <v>3010040000</v>
      </c>
      <c r="B9" s="555" t="s">
        <v>609</v>
      </c>
      <c r="C9" s="568"/>
      <c r="D9" s="653"/>
      <c r="E9" s="653"/>
      <c r="F9" s="653"/>
      <c r="G9" s="569"/>
      <c r="H9" s="653"/>
      <c r="I9" s="569">
        <v>42680</v>
      </c>
      <c r="J9" s="653">
        <v>1.25</v>
      </c>
      <c r="K9" s="654">
        <f t="shared" si="0"/>
        <v>53350</v>
      </c>
    </row>
    <row r="10" spans="1:11" x14ac:dyDescent="0.2">
      <c r="A10" s="567">
        <v>3010050000</v>
      </c>
      <c r="B10" s="555" t="s">
        <v>610</v>
      </c>
      <c r="C10" s="568">
        <v>25193</v>
      </c>
      <c r="D10" s="653">
        <v>2</v>
      </c>
      <c r="E10" s="653"/>
      <c r="F10" s="653"/>
      <c r="G10" s="569"/>
      <c r="H10" s="653"/>
      <c r="I10" s="569"/>
      <c r="J10" s="653"/>
      <c r="K10" s="654">
        <f t="shared" si="0"/>
        <v>50386</v>
      </c>
    </row>
    <row r="11" spans="1:11" x14ac:dyDescent="0.2">
      <c r="A11" s="567">
        <v>3010060000</v>
      </c>
      <c r="B11" s="555" t="s">
        <v>684</v>
      </c>
      <c r="C11" s="568">
        <v>12221</v>
      </c>
      <c r="D11" s="653">
        <v>2</v>
      </c>
      <c r="E11" s="653">
        <v>4732</v>
      </c>
      <c r="F11" s="653">
        <v>1.75</v>
      </c>
      <c r="G11" s="569">
        <v>1145</v>
      </c>
      <c r="H11" s="653">
        <v>1.5</v>
      </c>
      <c r="I11" s="568"/>
      <c r="J11" s="605"/>
      <c r="K11" s="654">
        <f t="shared" si="0"/>
        <v>34440.5</v>
      </c>
    </row>
    <row r="12" spans="1:11" x14ac:dyDescent="0.2">
      <c r="A12" s="567">
        <v>3010070000</v>
      </c>
      <c r="B12" s="555" t="s">
        <v>612</v>
      </c>
      <c r="C12" s="568">
        <v>9878</v>
      </c>
      <c r="D12" s="653">
        <v>2</v>
      </c>
      <c r="E12" s="653"/>
      <c r="F12" s="653"/>
      <c r="G12" s="569"/>
      <c r="H12" s="653"/>
      <c r="I12" s="568"/>
      <c r="J12" s="605"/>
      <c r="K12" s="654">
        <f t="shared" si="0"/>
        <v>19756</v>
      </c>
    </row>
    <row r="13" spans="1:11" x14ac:dyDescent="0.2">
      <c r="A13" s="567">
        <v>3010080000</v>
      </c>
      <c r="B13" s="555" t="s">
        <v>685</v>
      </c>
      <c r="C13" s="568">
        <v>10464</v>
      </c>
      <c r="D13" s="653">
        <v>2</v>
      </c>
      <c r="E13" s="653">
        <v>4392</v>
      </c>
      <c r="F13" s="653">
        <v>1.75</v>
      </c>
      <c r="G13" s="569">
        <v>2577</v>
      </c>
      <c r="H13" s="653">
        <v>1.5</v>
      </c>
      <c r="I13" s="568">
        <v>1082</v>
      </c>
      <c r="J13" s="605">
        <v>1.25</v>
      </c>
      <c r="K13" s="654">
        <f t="shared" si="0"/>
        <v>33832</v>
      </c>
    </row>
    <row r="14" spans="1:11" x14ac:dyDescent="0.2">
      <c r="A14" s="567">
        <v>3010090000</v>
      </c>
      <c r="B14" s="555" t="s">
        <v>614</v>
      </c>
      <c r="C14" s="568">
        <v>9780</v>
      </c>
      <c r="D14" s="653">
        <v>2</v>
      </c>
      <c r="E14" s="653"/>
      <c r="F14" s="653"/>
      <c r="G14" s="569"/>
      <c r="H14" s="653"/>
      <c r="I14" s="569"/>
      <c r="J14" s="653"/>
      <c r="K14" s="654">
        <f t="shared" si="0"/>
        <v>19560</v>
      </c>
    </row>
    <row r="15" spans="1:11" x14ac:dyDescent="0.2">
      <c r="A15" s="567">
        <v>3010100000</v>
      </c>
      <c r="B15" s="555" t="s">
        <v>656</v>
      </c>
      <c r="C15" s="568"/>
      <c r="D15" s="653"/>
      <c r="E15" s="653"/>
      <c r="F15" s="653"/>
      <c r="G15" s="569">
        <v>22808</v>
      </c>
      <c r="H15" s="653">
        <v>1.75</v>
      </c>
      <c r="I15" s="569"/>
      <c r="J15" s="653"/>
      <c r="K15" s="654">
        <f t="shared" si="0"/>
        <v>39914</v>
      </c>
    </row>
    <row r="16" spans="1:11" x14ac:dyDescent="0.2">
      <c r="A16" s="567">
        <v>3010110000</v>
      </c>
      <c r="B16" s="555" t="s">
        <v>615</v>
      </c>
      <c r="C16" s="568">
        <v>5003</v>
      </c>
      <c r="D16" s="653">
        <v>2</v>
      </c>
      <c r="E16" s="653">
        <v>4183</v>
      </c>
      <c r="F16" s="653">
        <v>1.75</v>
      </c>
      <c r="G16" s="569">
        <v>3452</v>
      </c>
      <c r="H16" s="653">
        <v>1.5</v>
      </c>
      <c r="I16" s="569">
        <v>4652</v>
      </c>
      <c r="J16" s="653">
        <v>1.25</v>
      </c>
      <c r="K16" s="654">
        <f t="shared" si="0"/>
        <v>28319.25</v>
      </c>
    </row>
    <row r="17" spans="1:11" x14ac:dyDescent="0.2">
      <c r="A17" s="567">
        <v>3010190000</v>
      </c>
      <c r="B17" s="555" t="s">
        <v>686</v>
      </c>
      <c r="C17" s="568">
        <v>4582</v>
      </c>
      <c r="D17" s="653">
        <v>2</v>
      </c>
      <c r="E17" s="653"/>
      <c r="F17" s="653"/>
      <c r="G17" s="569">
        <v>1449</v>
      </c>
      <c r="H17" s="653">
        <v>1.5</v>
      </c>
      <c r="I17" s="569">
        <v>1911</v>
      </c>
      <c r="J17" s="653">
        <v>1.25</v>
      </c>
      <c r="K17" s="654">
        <f t="shared" si="0"/>
        <v>13726.25</v>
      </c>
    </row>
    <row r="18" spans="1:11" s="53" customFormat="1" x14ac:dyDescent="0.2">
      <c r="A18" s="567">
        <v>3010230000</v>
      </c>
      <c r="B18" s="555" t="s">
        <v>644</v>
      </c>
      <c r="C18" s="568"/>
      <c r="D18" s="653"/>
      <c r="E18" s="653"/>
      <c r="F18" s="653"/>
      <c r="G18" s="569"/>
      <c r="H18" s="653"/>
      <c r="I18" s="569">
        <v>10687</v>
      </c>
      <c r="J18" s="653">
        <v>1.25</v>
      </c>
      <c r="K18" s="654">
        <f t="shared" si="0"/>
        <v>13358.75</v>
      </c>
    </row>
    <row r="19" spans="1:11" x14ac:dyDescent="0.2">
      <c r="A19" s="567">
        <v>3010240000</v>
      </c>
      <c r="B19" s="555" t="s">
        <v>618</v>
      </c>
      <c r="C19" s="568">
        <v>2744</v>
      </c>
      <c r="D19" s="653">
        <v>2</v>
      </c>
      <c r="E19" s="653"/>
      <c r="F19" s="653"/>
      <c r="G19" s="569">
        <v>1074</v>
      </c>
      <c r="H19" s="653">
        <v>1.5</v>
      </c>
      <c r="I19" s="569"/>
      <c r="J19" s="653"/>
      <c r="K19" s="654">
        <f t="shared" si="0"/>
        <v>7099</v>
      </c>
    </row>
    <row r="20" spans="1:11" x14ac:dyDescent="0.2">
      <c r="A20" s="567">
        <v>3010250000</v>
      </c>
      <c r="B20" s="555" t="s">
        <v>619</v>
      </c>
      <c r="C20" s="568">
        <v>10007</v>
      </c>
      <c r="D20" s="653">
        <v>2</v>
      </c>
      <c r="E20" s="653"/>
      <c r="F20" s="653"/>
      <c r="G20" s="569">
        <v>1347</v>
      </c>
      <c r="H20" s="653">
        <v>1.5</v>
      </c>
      <c r="I20" s="569"/>
      <c r="J20" s="653"/>
      <c r="K20" s="654">
        <f t="shared" si="0"/>
        <v>22034.5</v>
      </c>
    </row>
    <row r="21" spans="1:11" x14ac:dyDescent="0.2">
      <c r="A21" s="567">
        <v>3010260000</v>
      </c>
      <c r="B21" s="555" t="s">
        <v>620</v>
      </c>
      <c r="C21" s="545">
        <v>11386</v>
      </c>
      <c r="D21" s="653">
        <v>2</v>
      </c>
      <c r="E21" s="655">
        <v>5513</v>
      </c>
      <c r="F21" s="655">
        <v>1.75</v>
      </c>
      <c r="G21" s="656"/>
      <c r="H21" s="653"/>
      <c r="I21" s="569">
        <v>9091</v>
      </c>
      <c r="J21" s="653">
        <v>1.25</v>
      </c>
      <c r="K21" s="654">
        <f t="shared" si="0"/>
        <v>43783.5</v>
      </c>
    </row>
    <row r="22" spans="1:11" x14ac:dyDescent="0.2">
      <c r="A22" s="567">
        <v>3010280000</v>
      </c>
      <c r="B22" s="555" t="s">
        <v>621</v>
      </c>
      <c r="C22" s="545">
        <v>2127</v>
      </c>
      <c r="D22" s="653">
        <v>2</v>
      </c>
      <c r="E22" s="655"/>
      <c r="F22" s="655"/>
      <c r="G22" s="656">
        <v>1074</v>
      </c>
      <c r="H22" s="653">
        <v>1.5</v>
      </c>
      <c r="I22" s="569"/>
      <c r="J22" s="653"/>
      <c r="K22" s="654">
        <f>C22*D22+E22*F22+G22*H22+I22*J22</f>
        <v>5865</v>
      </c>
    </row>
    <row r="23" spans="1:11" x14ac:dyDescent="0.2">
      <c r="A23" s="567">
        <v>3010290000</v>
      </c>
      <c r="B23" s="555" t="s">
        <v>660</v>
      </c>
      <c r="C23" s="568">
        <v>8133</v>
      </c>
      <c r="D23" s="653">
        <v>2</v>
      </c>
      <c r="E23" s="653"/>
      <c r="F23" s="653"/>
      <c r="G23" s="569"/>
      <c r="H23" s="653"/>
      <c r="I23" s="569"/>
      <c r="J23" s="653"/>
      <c r="K23" s="654">
        <f t="shared" si="0"/>
        <v>16266</v>
      </c>
    </row>
    <row r="24" spans="1:11" x14ac:dyDescent="0.2">
      <c r="A24" s="567">
        <v>3010300000</v>
      </c>
      <c r="B24" s="555" t="s">
        <v>661</v>
      </c>
      <c r="C24" s="568">
        <v>13028</v>
      </c>
      <c r="D24" s="653">
        <v>2</v>
      </c>
      <c r="E24" s="653"/>
      <c r="F24" s="653"/>
      <c r="G24" s="569"/>
      <c r="H24" s="653"/>
      <c r="I24" s="569"/>
      <c r="J24" s="653"/>
      <c r="K24" s="654">
        <f t="shared" si="0"/>
        <v>26056</v>
      </c>
    </row>
    <row r="25" spans="1:11" x14ac:dyDescent="0.2">
      <c r="A25" s="567">
        <v>3010330000</v>
      </c>
      <c r="B25" s="555" t="s">
        <v>624</v>
      </c>
      <c r="C25" s="568"/>
      <c r="D25" s="653"/>
      <c r="E25" s="653"/>
      <c r="F25" s="653"/>
      <c r="G25" s="569"/>
      <c r="H25" s="653"/>
      <c r="I25" s="569">
        <v>15746</v>
      </c>
      <c r="J25" s="653">
        <v>1.25</v>
      </c>
      <c r="K25" s="654">
        <f t="shared" si="0"/>
        <v>19682.5</v>
      </c>
    </row>
    <row r="26" spans="1:11" x14ac:dyDescent="0.2">
      <c r="A26" s="567">
        <v>3010350000</v>
      </c>
      <c r="B26" s="555" t="s">
        <v>645</v>
      </c>
      <c r="C26" s="568"/>
      <c r="D26" s="653"/>
      <c r="E26" s="653">
        <v>2428</v>
      </c>
      <c r="F26" s="653">
        <v>1.75</v>
      </c>
      <c r="G26" s="569"/>
      <c r="H26" s="653"/>
      <c r="I26" s="569"/>
      <c r="J26" s="653"/>
      <c r="K26" s="654">
        <f t="shared" si="0"/>
        <v>4249</v>
      </c>
    </row>
    <row r="27" spans="1:11" x14ac:dyDescent="0.2">
      <c r="A27" s="567">
        <v>3010400000</v>
      </c>
      <c r="B27" s="68" t="s">
        <v>646</v>
      </c>
      <c r="C27" s="568"/>
      <c r="D27" s="653"/>
      <c r="E27" s="653">
        <v>5160</v>
      </c>
      <c r="F27" s="653">
        <v>1.75</v>
      </c>
      <c r="G27" s="569"/>
      <c r="H27" s="653"/>
      <c r="I27" s="569"/>
      <c r="J27" s="653"/>
      <c r="K27" s="654">
        <f t="shared" si="0"/>
        <v>9030</v>
      </c>
    </row>
    <row r="28" spans="1:11" s="53" customFormat="1" x14ac:dyDescent="0.2">
      <c r="A28" s="572">
        <v>3010410000</v>
      </c>
      <c r="B28" s="68" t="s">
        <v>687</v>
      </c>
      <c r="C28" s="568"/>
      <c r="D28" s="605"/>
      <c r="E28" s="605"/>
      <c r="F28" s="605"/>
      <c r="G28" s="568"/>
      <c r="H28" s="605"/>
      <c r="I28" s="568">
        <v>13785</v>
      </c>
      <c r="J28" s="605">
        <v>1.25</v>
      </c>
      <c r="K28" s="654">
        <f t="shared" si="0"/>
        <v>17231.25</v>
      </c>
    </row>
    <row r="29" spans="1:11" x14ac:dyDescent="0.2">
      <c r="A29" s="567">
        <v>3010440000</v>
      </c>
      <c r="B29" s="68" t="s">
        <v>688</v>
      </c>
      <c r="C29" s="568"/>
      <c r="D29" s="653"/>
      <c r="E29" s="653"/>
      <c r="F29" s="653"/>
      <c r="G29" s="569">
        <v>12509</v>
      </c>
      <c r="H29" s="653">
        <v>1.5</v>
      </c>
      <c r="I29" s="569">
        <v>2780</v>
      </c>
      <c r="J29" s="653">
        <v>1.25</v>
      </c>
      <c r="K29" s="654">
        <f t="shared" si="0"/>
        <v>22238.5</v>
      </c>
    </row>
    <row r="30" spans="1:11" s="53" customFormat="1" x14ac:dyDescent="0.2">
      <c r="A30" s="567">
        <v>3010810000</v>
      </c>
      <c r="B30" s="94" t="s">
        <v>689</v>
      </c>
      <c r="C30" s="568">
        <v>319</v>
      </c>
      <c r="D30" s="653">
        <v>2</v>
      </c>
      <c r="E30" s="653"/>
      <c r="F30" s="653"/>
      <c r="G30" s="569">
        <v>537</v>
      </c>
      <c r="H30" s="653">
        <v>1.5</v>
      </c>
      <c r="I30" s="569">
        <v>738</v>
      </c>
      <c r="J30" s="653">
        <v>1.25</v>
      </c>
      <c r="K30" s="654">
        <f t="shared" si="0"/>
        <v>2366</v>
      </c>
    </row>
    <row r="31" spans="1:11" s="53" customFormat="1" x14ac:dyDescent="0.2">
      <c r="A31" s="567">
        <v>3010900000</v>
      </c>
      <c r="B31" s="68" t="s">
        <v>649</v>
      </c>
      <c r="C31" s="568"/>
      <c r="D31" s="653"/>
      <c r="E31" s="653"/>
      <c r="F31" s="653"/>
      <c r="G31" s="569"/>
      <c r="H31" s="653"/>
      <c r="I31" s="569">
        <v>5219</v>
      </c>
      <c r="J31" s="653">
        <v>1.25</v>
      </c>
      <c r="K31" s="654">
        <f t="shared" si="0"/>
        <v>6523.75</v>
      </c>
    </row>
    <row r="32" spans="1:11" ht="13.5" thickBot="1" x14ac:dyDescent="0.25">
      <c r="A32" s="657"/>
      <c r="B32" s="658" t="s">
        <v>139</v>
      </c>
      <c r="C32" s="659">
        <f>SUM(C6:C31)</f>
        <v>212163</v>
      </c>
      <c r="D32" s="659"/>
      <c r="E32" s="659">
        <f>SUM(E6:E31)</f>
        <v>26898</v>
      </c>
      <c r="F32" s="660"/>
      <c r="G32" s="659">
        <f>SUM(G6:G31)</f>
        <v>63272</v>
      </c>
      <c r="H32" s="660"/>
      <c r="I32" s="659">
        <f>SUM(I6:I31)</f>
        <v>122860</v>
      </c>
      <c r="J32" s="660"/>
      <c r="K32" s="661">
        <f>SUM(K6:K31)</f>
        <v>725582.5</v>
      </c>
    </row>
    <row r="33" spans="1:11" ht="13.5" thickBot="1" x14ac:dyDescent="0.25">
      <c r="A33" s="366"/>
      <c r="B33" s="662"/>
      <c r="C33" s="663"/>
      <c r="D33" s="663"/>
      <c r="E33" s="663"/>
      <c r="F33" s="663"/>
      <c r="G33" s="30"/>
      <c r="H33" s="30"/>
      <c r="I33" s="663"/>
      <c r="J33" s="663"/>
      <c r="K33" s="663"/>
    </row>
    <row r="34" spans="1:11" x14ac:dyDescent="0.2">
      <c r="A34" s="1821" t="s">
        <v>690</v>
      </c>
      <c r="B34" s="1822"/>
      <c r="C34" s="1822"/>
      <c r="D34" s="1822"/>
      <c r="E34" s="1822"/>
      <c r="F34" s="1822"/>
      <c r="G34" s="1822"/>
      <c r="H34" s="1822"/>
      <c r="I34" s="1822"/>
      <c r="J34" s="1822"/>
      <c r="K34" s="1823"/>
    </row>
    <row r="35" spans="1:11" x14ac:dyDescent="0.2">
      <c r="A35" s="664"/>
      <c r="B35" s="665" t="s">
        <v>691</v>
      </c>
      <c r="C35" s="1824" t="s">
        <v>692</v>
      </c>
      <c r="D35" s="1824"/>
      <c r="E35" s="666"/>
      <c r="F35" s="666"/>
      <c r="G35" s="667"/>
      <c r="H35" s="365"/>
      <c r="I35" s="1825"/>
      <c r="J35" s="1826"/>
      <c r="K35" s="668"/>
    </row>
    <row r="36" spans="1:11" x14ac:dyDescent="0.2">
      <c r="A36" s="664"/>
      <c r="B36" s="669" t="s">
        <v>693</v>
      </c>
      <c r="C36" s="1816">
        <v>1.25</v>
      </c>
      <c r="D36" s="1816"/>
      <c r="E36" s="670"/>
      <c r="F36" s="670"/>
      <c r="G36" s="671"/>
      <c r="H36" s="365"/>
      <c r="I36" s="1816"/>
      <c r="J36" s="1816"/>
      <c r="K36" s="668"/>
    </row>
    <row r="37" spans="1:11" x14ac:dyDescent="0.2">
      <c r="A37" s="664"/>
      <c r="B37" s="669" t="s">
        <v>694</v>
      </c>
      <c r="C37" s="1816">
        <v>1.5</v>
      </c>
      <c r="D37" s="1816"/>
      <c r="E37" s="670"/>
      <c r="F37" s="670"/>
      <c r="G37" s="671"/>
      <c r="H37" s="365"/>
      <c r="I37" s="1816"/>
      <c r="J37" s="1816"/>
      <c r="K37" s="668"/>
    </row>
    <row r="38" spans="1:11" x14ac:dyDescent="0.2">
      <c r="A38" s="664"/>
      <c r="B38" s="669" t="s">
        <v>695</v>
      </c>
      <c r="C38" s="1816">
        <v>1.75</v>
      </c>
      <c r="D38" s="1816"/>
      <c r="E38" s="670"/>
      <c r="F38" s="670"/>
      <c r="G38" s="671"/>
      <c r="H38" s="365"/>
      <c r="I38" s="1816"/>
      <c r="J38" s="1816"/>
      <c r="K38" s="668"/>
    </row>
    <row r="39" spans="1:11" ht="13.5" thickBot="1" x14ac:dyDescent="0.25">
      <c r="A39" s="672"/>
      <c r="B39" s="673" t="s">
        <v>696</v>
      </c>
      <c r="C39" s="1815">
        <v>2</v>
      </c>
      <c r="D39" s="1815"/>
      <c r="E39" s="674"/>
      <c r="F39" s="674"/>
      <c r="G39" s="675"/>
      <c r="H39" s="676"/>
      <c r="I39" s="1815"/>
      <c r="J39" s="1815"/>
      <c r="K39" s="677"/>
    </row>
    <row r="40" spans="1:11" x14ac:dyDescent="0.2">
      <c r="C40" s="366"/>
      <c r="D40" s="366"/>
      <c r="E40" s="366"/>
      <c r="F40" s="366"/>
      <c r="G40" s="96"/>
      <c r="H40" s="96"/>
    </row>
    <row r="41" spans="1:11" x14ac:dyDescent="0.2">
      <c r="A41" s="298" t="s">
        <v>697</v>
      </c>
      <c r="C41" s="366"/>
      <c r="D41" s="366"/>
      <c r="E41" s="366"/>
      <c r="F41" s="366"/>
      <c r="G41" s="96"/>
      <c r="H41" s="96"/>
    </row>
    <row r="42" spans="1:11" x14ac:dyDescent="0.2">
      <c r="C42" s="366"/>
      <c r="D42" s="366"/>
      <c r="E42" s="366"/>
      <c r="F42" s="366"/>
      <c r="G42" s="96"/>
      <c r="H42" s="96"/>
    </row>
    <row r="50" spans="1:11" x14ac:dyDescent="0.2">
      <c r="A50" s="366"/>
      <c r="B50" s="366"/>
      <c r="C50" s="366"/>
      <c r="D50" s="366"/>
      <c r="E50" s="366"/>
      <c r="F50" s="366"/>
      <c r="G50" s="96"/>
      <c r="H50" s="96"/>
      <c r="I50" s="365"/>
      <c r="J50" s="365"/>
      <c r="K50" s="298"/>
    </row>
    <row r="51" spans="1:11" x14ac:dyDescent="0.2">
      <c r="A51" s="366"/>
      <c r="B51" s="366"/>
      <c r="C51" s="366"/>
      <c r="D51" s="366"/>
      <c r="E51" s="366"/>
      <c r="F51" s="366"/>
      <c r="G51" s="96"/>
      <c r="H51" s="96"/>
      <c r="I51" s="365"/>
      <c r="J51" s="365"/>
      <c r="K51" s="298"/>
    </row>
    <row r="52" spans="1:11" x14ac:dyDescent="0.2">
      <c r="A52" s="366"/>
      <c r="B52" s="366"/>
      <c r="C52" s="366"/>
      <c r="D52" s="366"/>
      <c r="E52" s="366"/>
      <c r="F52" s="366"/>
      <c r="G52" s="96"/>
      <c r="H52" s="96"/>
      <c r="I52" s="365"/>
      <c r="J52" s="365"/>
      <c r="K52" s="298"/>
    </row>
    <row r="53" spans="1:11" x14ac:dyDescent="0.2">
      <c r="A53" s="366"/>
      <c r="B53" s="366"/>
      <c r="C53" s="366"/>
      <c r="D53" s="366"/>
      <c r="E53" s="366"/>
      <c r="F53" s="366"/>
      <c r="G53" s="96"/>
      <c r="H53" s="96"/>
      <c r="I53" s="365"/>
      <c r="J53" s="365"/>
      <c r="K53" s="298"/>
    </row>
    <row r="54" spans="1:11" x14ac:dyDescent="0.2">
      <c r="A54" s="366"/>
      <c r="B54" s="366"/>
      <c r="C54" s="366"/>
      <c r="D54" s="366"/>
      <c r="E54" s="366"/>
      <c r="F54" s="366"/>
      <c r="G54" s="96"/>
      <c r="H54" s="96"/>
      <c r="I54" s="365"/>
      <c r="J54" s="365"/>
      <c r="K54" s="298"/>
    </row>
    <row r="55" spans="1:11" x14ac:dyDescent="0.2">
      <c r="A55" s="366"/>
      <c r="B55" s="366"/>
      <c r="C55" s="366"/>
      <c r="D55" s="366"/>
      <c r="E55" s="366"/>
      <c r="F55" s="366"/>
      <c r="G55" s="96"/>
      <c r="H55" s="96"/>
      <c r="I55" s="365"/>
      <c r="J55" s="365"/>
      <c r="K55" s="298"/>
    </row>
    <row r="56" spans="1:11" x14ac:dyDescent="0.2">
      <c r="A56" s="366"/>
      <c r="B56" s="366"/>
      <c r="C56" s="366"/>
      <c r="D56" s="366"/>
      <c r="E56" s="366"/>
      <c r="F56" s="366"/>
      <c r="G56" s="96"/>
      <c r="H56" s="96"/>
      <c r="I56" s="365"/>
      <c r="J56" s="365"/>
      <c r="K56" s="298"/>
    </row>
    <row r="57" spans="1:11" x14ac:dyDescent="0.2">
      <c r="A57" s="366"/>
      <c r="B57" s="366"/>
      <c r="C57" s="366"/>
      <c r="D57" s="366"/>
      <c r="E57" s="366"/>
      <c r="F57" s="366"/>
      <c r="G57" s="96"/>
      <c r="H57" s="96"/>
      <c r="I57" s="365"/>
      <c r="J57" s="365"/>
      <c r="K57" s="298"/>
    </row>
    <row r="58" spans="1:11" x14ac:dyDescent="0.2">
      <c r="A58" s="366"/>
      <c r="B58" s="366"/>
      <c r="C58" s="366"/>
      <c r="D58" s="366"/>
      <c r="E58" s="366"/>
      <c r="F58" s="366"/>
      <c r="G58" s="96"/>
      <c r="H58" s="96"/>
      <c r="I58" s="365"/>
      <c r="J58" s="365"/>
      <c r="K58" s="298"/>
    </row>
    <row r="59" spans="1:11" x14ac:dyDescent="0.2">
      <c r="A59" s="366"/>
      <c r="B59" s="366"/>
      <c r="C59" s="366"/>
      <c r="D59" s="366"/>
      <c r="E59" s="366"/>
      <c r="F59" s="366"/>
      <c r="G59" s="96"/>
      <c r="H59" s="96"/>
      <c r="I59" s="365"/>
      <c r="J59" s="365"/>
      <c r="K59" s="298"/>
    </row>
    <row r="60" spans="1:11" x14ac:dyDescent="0.2">
      <c r="A60" s="366"/>
      <c r="B60" s="366"/>
      <c r="C60" s="366"/>
      <c r="D60" s="366"/>
      <c r="E60" s="366"/>
      <c r="F60" s="366"/>
      <c r="G60" s="96"/>
      <c r="H60" s="96"/>
      <c r="I60" s="365"/>
      <c r="J60" s="365"/>
      <c r="K60" s="298"/>
    </row>
    <row r="61" spans="1:11" x14ac:dyDescent="0.2">
      <c r="A61" s="366"/>
      <c r="B61" s="366"/>
      <c r="C61" s="366"/>
      <c r="D61" s="366"/>
      <c r="E61" s="366"/>
      <c r="F61" s="366"/>
      <c r="G61" s="96"/>
      <c r="H61" s="96"/>
      <c r="I61" s="365"/>
      <c r="J61" s="365"/>
      <c r="K61" s="298"/>
    </row>
    <row r="62" spans="1:11" x14ac:dyDescent="0.2">
      <c r="A62" s="366"/>
      <c r="B62" s="366"/>
      <c r="C62" s="366"/>
      <c r="D62" s="366"/>
      <c r="E62" s="366"/>
      <c r="F62" s="366"/>
      <c r="G62" s="96"/>
      <c r="H62" s="96"/>
      <c r="I62" s="365"/>
      <c r="J62" s="365"/>
      <c r="K62" s="298"/>
    </row>
    <row r="63" spans="1:11" x14ac:dyDescent="0.2">
      <c r="A63" s="366"/>
      <c r="B63" s="366"/>
      <c r="C63" s="366"/>
      <c r="D63" s="366"/>
      <c r="E63" s="366"/>
      <c r="F63" s="366"/>
      <c r="G63" s="96"/>
      <c r="H63" s="96"/>
      <c r="I63" s="365"/>
      <c r="J63" s="365"/>
      <c r="K63" s="298"/>
    </row>
    <row r="64" spans="1:11" x14ac:dyDescent="0.2">
      <c r="A64" s="366"/>
      <c r="B64" s="366"/>
      <c r="C64" s="366"/>
      <c r="D64" s="366"/>
      <c r="E64" s="366"/>
      <c r="F64" s="366"/>
      <c r="G64" s="96"/>
      <c r="H64" s="96"/>
      <c r="I64" s="365"/>
      <c r="J64" s="365"/>
      <c r="K64" s="298"/>
    </row>
    <row r="65" spans="1:11" x14ac:dyDescent="0.2">
      <c r="A65" s="366"/>
      <c r="B65" s="366"/>
      <c r="C65" s="366"/>
      <c r="D65" s="366"/>
      <c r="E65" s="366"/>
      <c r="F65" s="366"/>
      <c r="G65" s="96"/>
      <c r="H65" s="96"/>
      <c r="I65" s="365"/>
      <c r="J65" s="365"/>
      <c r="K65" s="298"/>
    </row>
    <row r="66" spans="1:11" x14ac:dyDescent="0.2">
      <c r="A66" s="366"/>
      <c r="B66" s="366"/>
      <c r="C66" s="366"/>
      <c r="D66" s="366"/>
      <c r="E66" s="366"/>
      <c r="F66" s="366"/>
      <c r="G66" s="96"/>
      <c r="H66" s="96"/>
      <c r="I66" s="365"/>
      <c r="J66" s="365"/>
      <c r="K66" s="298"/>
    </row>
    <row r="67" spans="1:11" x14ac:dyDescent="0.2">
      <c r="A67" s="366"/>
      <c r="B67" s="366"/>
      <c r="C67" s="366"/>
      <c r="D67" s="366"/>
      <c r="E67" s="366"/>
      <c r="F67" s="366"/>
      <c r="G67" s="96"/>
      <c r="H67" s="96"/>
      <c r="I67" s="365"/>
      <c r="J67" s="365"/>
      <c r="K67" s="298"/>
    </row>
    <row r="68" spans="1:11" x14ac:dyDescent="0.2">
      <c r="A68" s="366"/>
      <c r="B68" s="366"/>
      <c r="C68" s="366"/>
      <c r="D68" s="366"/>
      <c r="E68" s="366"/>
      <c r="F68" s="366"/>
      <c r="G68" s="96"/>
      <c r="H68" s="96"/>
      <c r="I68" s="365"/>
      <c r="J68" s="365"/>
      <c r="K68" s="298"/>
    </row>
    <row r="69" spans="1:11" x14ac:dyDescent="0.2">
      <c r="A69" s="366"/>
      <c r="B69" s="366"/>
      <c r="C69" s="366"/>
      <c r="D69" s="366"/>
      <c r="E69" s="366"/>
      <c r="F69" s="366"/>
      <c r="G69" s="96"/>
      <c r="H69" s="96"/>
      <c r="I69" s="365"/>
      <c r="J69" s="365"/>
      <c r="K69" s="298"/>
    </row>
    <row r="70" spans="1:11" x14ac:dyDescent="0.2">
      <c r="A70" s="366"/>
      <c r="B70" s="366"/>
      <c r="C70" s="366"/>
      <c r="D70" s="366"/>
      <c r="E70" s="366"/>
      <c r="F70" s="366"/>
      <c r="G70" s="96"/>
      <c r="H70" s="96"/>
      <c r="I70" s="365"/>
      <c r="J70" s="365"/>
      <c r="K70" s="298"/>
    </row>
    <row r="71" spans="1:11" x14ac:dyDescent="0.2">
      <c r="A71" s="366"/>
      <c r="B71" s="366"/>
      <c r="C71" s="366"/>
      <c r="D71" s="366"/>
      <c r="E71" s="366"/>
      <c r="F71" s="366"/>
      <c r="G71" s="96"/>
      <c r="H71" s="96"/>
      <c r="I71" s="365"/>
      <c r="J71" s="365"/>
      <c r="K71" s="298"/>
    </row>
    <row r="72" spans="1:11" x14ac:dyDescent="0.2">
      <c r="A72" s="366"/>
      <c r="B72" s="366"/>
      <c r="C72" s="366"/>
      <c r="D72" s="366"/>
      <c r="E72" s="366"/>
      <c r="F72" s="366"/>
      <c r="G72" s="96"/>
      <c r="H72" s="96"/>
      <c r="I72" s="365"/>
      <c r="J72" s="365"/>
      <c r="K72" s="298"/>
    </row>
    <row r="73" spans="1:11" x14ac:dyDescent="0.2">
      <c r="A73" s="366"/>
      <c r="B73" s="366"/>
      <c r="C73" s="366"/>
      <c r="D73" s="366"/>
      <c r="E73" s="366"/>
      <c r="F73" s="366"/>
      <c r="G73" s="96"/>
      <c r="H73" s="96"/>
      <c r="I73" s="365"/>
      <c r="J73" s="365"/>
      <c r="K73" s="298"/>
    </row>
    <row r="74" spans="1:11" x14ac:dyDescent="0.2">
      <c r="A74" s="366"/>
      <c r="B74" s="366"/>
      <c r="C74" s="366"/>
      <c r="D74" s="366"/>
      <c r="E74" s="366"/>
      <c r="F74" s="366"/>
      <c r="G74" s="96"/>
      <c r="H74" s="96"/>
      <c r="I74" s="365"/>
      <c r="J74" s="365"/>
      <c r="K74" s="298"/>
    </row>
    <row r="75" spans="1:11" x14ac:dyDescent="0.2">
      <c r="A75" s="366"/>
      <c r="B75" s="366"/>
      <c r="C75" s="366"/>
      <c r="D75" s="366"/>
      <c r="E75" s="366"/>
      <c r="F75" s="366"/>
      <c r="G75" s="96"/>
      <c r="H75" s="96"/>
      <c r="I75" s="365"/>
      <c r="J75" s="365"/>
      <c r="K75" s="298"/>
    </row>
    <row r="76" spans="1:11" x14ac:dyDescent="0.2">
      <c r="A76" s="366"/>
      <c r="B76" s="366"/>
      <c r="C76" s="366"/>
      <c r="D76" s="366"/>
      <c r="E76" s="366"/>
      <c r="F76" s="366"/>
      <c r="G76" s="96"/>
      <c r="H76" s="96"/>
      <c r="I76" s="365"/>
      <c r="J76" s="365"/>
      <c r="K76" s="298"/>
    </row>
    <row r="77" spans="1:11" x14ac:dyDescent="0.2">
      <c r="A77" s="366"/>
      <c r="B77" s="366"/>
      <c r="C77" s="366"/>
      <c r="D77" s="366"/>
      <c r="E77" s="366"/>
      <c r="F77" s="366"/>
      <c r="G77" s="96"/>
      <c r="H77" s="96"/>
      <c r="I77" s="365"/>
      <c r="J77" s="365"/>
      <c r="K77" s="298"/>
    </row>
    <row r="78" spans="1:11" x14ac:dyDescent="0.2">
      <c r="A78" s="366"/>
      <c r="B78" s="366"/>
      <c r="C78" s="366"/>
      <c r="D78" s="366"/>
      <c r="E78" s="366"/>
      <c r="F78" s="366"/>
      <c r="G78" s="96"/>
      <c r="H78" s="96"/>
      <c r="I78" s="365"/>
      <c r="J78" s="365"/>
      <c r="K78" s="298"/>
    </row>
    <row r="79" spans="1:11" x14ac:dyDescent="0.2">
      <c r="A79" s="366"/>
      <c r="B79" s="366"/>
      <c r="C79" s="366"/>
      <c r="D79" s="366"/>
      <c r="E79" s="366"/>
      <c r="F79" s="366"/>
      <c r="G79" s="96"/>
      <c r="H79" s="96"/>
      <c r="I79" s="365"/>
      <c r="J79" s="365"/>
      <c r="K79" s="298"/>
    </row>
    <row r="80" spans="1:11" x14ac:dyDescent="0.2">
      <c r="A80" s="366"/>
      <c r="B80" s="366"/>
      <c r="C80" s="366"/>
      <c r="D80" s="366"/>
      <c r="E80" s="366"/>
      <c r="F80" s="366"/>
      <c r="G80" s="96"/>
      <c r="H80" s="96"/>
      <c r="I80" s="365"/>
      <c r="J80" s="365"/>
      <c r="K80" s="298"/>
    </row>
    <row r="81" spans="1:11" x14ac:dyDescent="0.2">
      <c r="A81" s="366"/>
      <c r="B81" s="366"/>
      <c r="C81" s="366"/>
      <c r="D81" s="366"/>
      <c r="E81" s="366"/>
      <c r="F81" s="366"/>
      <c r="G81" s="96"/>
      <c r="H81" s="96"/>
      <c r="I81" s="365"/>
      <c r="J81" s="365"/>
      <c r="K81" s="298"/>
    </row>
    <row r="82" spans="1:11" x14ac:dyDescent="0.2">
      <c r="A82" s="366"/>
      <c r="B82" s="366"/>
      <c r="C82" s="366"/>
      <c r="D82" s="366"/>
      <c r="E82" s="366"/>
      <c r="F82" s="366"/>
      <c r="G82" s="96"/>
      <c r="H82" s="96"/>
      <c r="I82" s="365"/>
      <c r="J82" s="365"/>
      <c r="K82" s="298"/>
    </row>
    <row r="83" spans="1:11" x14ac:dyDescent="0.2">
      <c r="A83" s="366"/>
      <c r="B83" s="366"/>
      <c r="C83" s="366"/>
      <c r="D83" s="366"/>
      <c r="E83" s="366"/>
      <c r="F83" s="366"/>
      <c r="G83" s="96"/>
      <c r="H83" s="96"/>
      <c r="I83" s="365"/>
      <c r="J83" s="365"/>
      <c r="K83" s="298"/>
    </row>
    <row r="84" spans="1:11" x14ac:dyDescent="0.2">
      <c r="A84" s="366"/>
      <c r="B84" s="366"/>
      <c r="C84" s="366"/>
      <c r="D84" s="366"/>
      <c r="E84" s="366"/>
      <c r="F84" s="366"/>
      <c r="G84" s="96"/>
      <c r="H84" s="96"/>
      <c r="I84" s="365"/>
      <c r="J84" s="365"/>
      <c r="K84" s="298"/>
    </row>
    <row r="85" spans="1:11" x14ac:dyDescent="0.2">
      <c r="A85" s="366"/>
      <c r="B85" s="366"/>
      <c r="C85" s="366"/>
      <c r="D85" s="366"/>
      <c r="E85" s="366"/>
      <c r="F85" s="366"/>
      <c r="G85" s="96"/>
      <c r="H85" s="96"/>
      <c r="I85" s="365"/>
      <c r="J85" s="365"/>
      <c r="K85" s="298"/>
    </row>
    <row r="86" spans="1:11" x14ac:dyDescent="0.2">
      <c r="A86" s="366"/>
      <c r="B86" s="366"/>
      <c r="C86" s="366"/>
      <c r="D86" s="366"/>
      <c r="E86" s="366"/>
      <c r="F86" s="366"/>
      <c r="G86" s="96"/>
      <c r="H86" s="96"/>
      <c r="I86" s="365"/>
      <c r="J86" s="365"/>
      <c r="K86" s="298"/>
    </row>
    <row r="87" spans="1:11" x14ac:dyDescent="0.2">
      <c r="A87" s="366"/>
      <c r="B87" s="366"/>
      <c r="C87" s="366"/>
      <c r="D87" s="366"/>
      <c r="E87" s="366"/>
      <c r="F87" s="366"/>
      <c r="G87" s="96"/>
      <c r="H87" s="96"/>
      <c r="I87" s="365"/>
      <c r="J87" s="365"/>
      <c r="K87" s="298"/>
    </row>
    <row r="88" spans="1:11" x14ac:dyDescent="0.2">
      <c r="A88" s="366"/>
      <c r="B88" s="366"/>
      <c r="C88" s="366"/>
      <c r="D88" s="366"/>
      <c r="E88" s="366"/>
      <c r="F88" s="366"/>
      <c r="G88" s="96"/>
      <c r="H88" s="96"/>
      <c r="I88" s="365"/>
      <c r="J88" s="365"/>
      <c r="K88" s="298"/>
    </row>
    <row r="89" spans="1:11" x14ac:dyDescent="0.2">
      <c r="A89" s="366"/>
      <c r="B89" s="366"/>
      <c r="C89" s="366"/>
      <c r="D89" s="366"/>
      <c r="E89" s="366"/>
      <c r="F89" s="366"/>
      <c r="G89" s="96"/>
      <c r="H89" s="96"/>
      <c r="I89" s="365"/>
      <c r="J89" s="365"/>
      <c r="K89" s="298"/>
    </row>
    <row r="90" spans="1:11" x14ac:dyDescent="0.2">
      <c r="A90" s="366"/>
      <c r="B90" s="366"/>
      <c r="C90" s="366"/>
      <c r="D90" s="366"/>
      <c r="E90" s="366"/>
      <c r="F90" s="366"/>
      <c r="G90" s="96"/>
      <c r="H90" s="96"/>
      <c r="I90" s="365"/>
      <c r="J90" s="365"/>
      <c r="K90" s="298"/>
    </row>
    <row r="91" spans="1:11" x14ac:dyDescent="0.2">
      <c r="A91" s="366"/>
      <c r="B91" s="366"/>
      <c r="C91" s="366"/>
      <c r="D91" s="366"/>
      <c r="E91" s="366"/>
      <c r="F91" s="366"/>
      <c r="G91" s="96"/>
      <c r="H91" s="96"/>
      <c r="I91" s="365"/>
      <c r="J91" s="365"/>
      <c r="K91" s="298"/>
    </row>
    <row r="92" spans="1:11" x14ac:dyDescent="0.2">
      <c r="A92" s="366"/>
      <c r="B92" s="366"/>
      <c r="C92" s="366"/>
      <c r="D92" s="366"/>
      <c r="E92" s="366"/>
      <c r="F92" s="366"/>
      <c r="G92" s="96"/>
      <c r="H92" s="96"/>
      <c r="I92" s="365"/>
      <c r="J92" s="365"/>
      <c r="K92" s="298"/>
    </row>
    <row r="93" spans="1:11" x14ac:dyDescent="0.2">
      <c r="A93" s="366"/>
      <c r="B93" s="366"/>
      <c r="C93" s="366"/>
      <c r="D93" s="366"/>
      <c r="E93" s="366"/>
      <c r="F93" s="366"/>
      <c r="G93" s="96"/>
      <c r="H93" s="96"/>
      <c r="I93" s="365"/>
      <c r="J93" s="365"/>
      <c r="K93" s="298"/>
    </row>
    <row r="94" spans="1:11" x14ac:dyDescent="0.2">
      <c r="A94" s="366"/>
      <c r="B94" s="366"/>
      <c r="C94" s="366"/>
      <c r="D94" s="366"/>
      <c r="E94" s="366"/>
      <c r="F94" s="366"/>
      <c r="G94" s="96"/>
      <c r="H94" s="96"/>
      <c r="I94" s="365"/>
      <c r="J94" s="365"/>
      <c r="K94" s="298"/>
    </row>
    <row r="95" spans="1:11" x14ac:dyDescent="0.2">
      <c r="A95" s="366"/>
      <c r="B95" s="366"/>
      <c r="C95" s="366"/>
      <c r="D95" s="366"/>
      <c r="E95" s="366"/>
      <c r="F95" s="366"/>
      <c r="G95" s="96"/>
      <c r="H95" s="96"/>
      <c r="I95" s="365"/>
      <c r="J95" s="365"/>
      <c r="K95" s="298"/>
    </row>
    <row r="96" spans="1:11" x14ac:dyDescent="0.2">
      <c r="A96" s="366"/>
      <c r="B96" s="366"/>
      <c r="C96" s="366"/>
      <c r="D96" s="366"/>
      <c r="E96" s="366"/>
      <c r="F96" s="366"/>
      <c r="G96" s="96"/>
      <c r="H96" s="96"/>
      <c r="I96" s="365"/>
      <c r="J96" s="365"/>
      <c r="K96" s="298"/>
    </row>
    <row r="97" spans="1:11" x14ac:dyDescent="0.2">
      <c r="A97" s="366"/>
      <c r="B97" s="366"/>
      <c r="C97" s="366"/>
      <c r="D97" s="366"/>
      <c r="E97" s="366"/>
      <c r="F97" s="366"/>
      <c r="G97" s="96"/>
      <c r="H97" s="96"/>
      <c r="I97" s="365"/>
      <c r="J97" s="365"/>
      <c r="K97" s="298"/>
    </row>
    <row r="98" spans="1:11" x14ac:dyDescent="0.2">
      <c r="A98" s="366"/>
      <c r="B98" s="366"/>
      <c r="C98" s="366"/>
      <c r="D98" s="366"/>
      <c r="E98" s="366"/>
      <c r="F98" s="366"/>
      <c r="G98" s="96"/>
      <c r="H98" s="96"/>
      <c r="I98" s="365"/>
      <c r="J98" s="365"/>
      <c r="K98" s="298"/>
    </row>
    <row r="99" spans="1:11" x14ac:dyDescent="0.2">
      <c r="A99" s="366"/>
      <c r="B99" s="366"/>
      <c r="C99" s="366"/>
      <c r="D99" s="366"/>
      <c r="E99" s="366"/>
      <c r="F99" s="366"/>
      <c r="G99" s="96"/>
      <c r="H99" s="96"/>
      <c r="I99" s="365"/>
      <c r="J99" s="365"/>
      <c r="K99" s="298"/>
    </row>
    <row r="100" spans="1:11" x14ac:dyDescent="0.2">
      <c r="A100" s="366"/>
      <c r="B100" s="366"/>
      <c r="C100" s="366"/>
      <c r="D100" s="366"/>
      <c r="E100" s="366"/>
      <c r="F100" s="366"/>
      <c r="G100" s="96"/>
      <c r="H100" s="96"/>
      <c r="I100" s="365"/>
      <c r="J100" s="365"/>
      <c r="K100" s="298"/>
    </row>
    <row r="101" spans="1:11" x14ac:dyDescent="0.2">
      <c r="A101" s="366"/>
      <c r="B101" s="366"/>
      <c r="C101" s="366"/>
      <c r="D101" s="366"/>
      <c r="E101" s="366"/>
      <c r="F101" s="366"/>
      <c r="G101" s="96"/>
      <c r="H101" s="96"/>
      <c r="I101" s="365"/>
      <c r="J101" s="365"/>
      <c r="K101" s="298"/>
    </row>
    <row r="102" spans="1:11" x14ac:dyDescent="0.2">
      <c r="A102" s="366"/>
      <c r="B102" s="366"/>
      <c r="C102" s="366"/>
      <c r="D102" s="366"/>
      <c r="E102" s="366"/>
      <c r="F102" s="366"/>
      <c r="G102" s="96"/>
      <c r="H102" s="96"/>
      <c r="I102" s="365"/>
      <c r="J102" s="365"/>
      <c r="K102" s="298"/>
    </row>
    <row r="170" spans="7:11" x14ac:dyDescent="0.2">
      <c r="G170" s="298"/>
      <c r="H170" s="298"/>
      <c r="I170" s="594">
        <v>0</v>
      </c>
      <c r="J170" s="298"/>
      <c r="K170" s="298"/>
    </row>
  </sheetData>
  <mergeCells count="23">
    <mergeCell ref="A1:K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34:K34"/>
    <mergeCell ref="C35:D35"/>
    <mergeCell ref="I35:J35"/>
    <mergeCell ref="C39:D39"/>
    <mergeCell ref="I39:J39"/>
    <mergeCell ref="C36:D36"/>
    <mergeCell ref="I36:J36"/>
    <mergeCell ref="C37:D37"/>
    <mergeCell ref="I37:J37"/>
    <mergeCell ref="C38:D38"/>
    <mergeCell ref="I38:J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8"/>
  <sheetViews>
    <sheetView topLeftCell="A11" workbookViewId="0">
      <selection activeCell="A6" sqref="A6"/>
    </sheetView>
  </sheetViews>
  <sheetFormatPr baseColWidth="10" defaultColWidth="10.85546875" defaultRowHeight="15" x14ac:dyDescent="0.25"/>
  <cols>
    <col min="1" max="1" width="23.42578125" style="2" customWidth="1"/>
    <col min="2" max="2" width="38.28515625" style="2" customWidth="1"/>
    <col min="3" max="3" width="16.85546875" style="2" customWidth="1"/>
    <col min="4" max="4" width="11.7109375" style="2" customWidth="1"/>
    <col min="5" max="5" width="13.28515625" style="2" customWidth="1"/>
    <col min="6" max="6" width="13.5703125" style="2" customWidth="1"/>
    <col min="7" max="7" width="13.140625" style="2" customWidth="1"/>
    <col min="8" max="8" width="15.42578125" style="2" customWidth="1"/>
    <col min="9" max="9" width="10.85546875" style="2"/>
    <col min="10" max="10" width="11.7109375" style="2" bestFit="1" customWidth="1"/>
    <col min="11" max="16384" width="10.85546875" style="2"/>
  </cols>
  <sheetData>
    <row r="1" spans="2:9" x14ac:dyDescent="0.25">
      <c r="B1" s="370"/>
      <c r="C1" s="370"/>
      <c r="D1" s="678"/>
      <c r="E1" s="678"/>
      <c r="F1" s="370"/>
      <c r="G1" s="370"/>
    </row>
    <row r="4" spans="2:9" ht="15.75" thickBot="1" x14ac:dyDescent="0.3"/>
    <row r="5" spans="2:9" ht="15.75" x14ac:dyDescent="0.25">
      <c r="B5" s="1831" t="s">
        <v>698</v>
      </c>
      <c r="C5" s="1831" t="s">
        <v>699</v>
      </c>
      <c r="D5" s="1831" t="s">
        <v>700</v>
      </c>
      <c r="E5" s="1831" t="s">
        <v>701</v>
      </c>
      <c r="F5" s="1831" t="s">
        <v>702</v>
      </c>
      <c r="G5" s="1831" t="s">
        <v>703</v>
      </c>
      <c r="H5" s="1831" t="s">
        <v>704</v>
      </c>
      <c r="I5" s="679"/>
    </row>
    <row r="6" spans="2:9" ht="16.5" thickBot="1" x14ac:dyDescent="0.3">
      <c r="B6" s="1832"/>
      <c r="C6" s="1832"/>
      <c r="D6" s="1832"/>
      <c r="E6" s="1832"/>
      <c r="F6" s="1832"/>
      <c r="G6" s="1832"/>
      <c r="H6" s="1832"/>
      <c r="I6" s="679"/>
    </row>
    <row r="7" spans="2:9" ht="16.5" hidden="1" thickBot="1" x14ac:dyDescent="0.3">
      <c r="B7" s="680" t="s">
        <v>705</v>
      </c>
      <c r="C7" s="681">
        <v>2348238.06</v>
      </c>
      <c r="D7" s="682">
        <v>10</v>
      </c>
      <c r="E7" s="682">
        <v>10</v>
      </c>
      <c r="F7" s="681">
        <v>234823.81</v>
      </c>
      <c r="G7" s="683"/>
      <c r="H7" s="684">
        <v>0</v>
      </c>
      <c r="I7" s="679"/>
    </row>
    <row r="8" spans="2:9" ht="16.5" thickBot="1" x14ac:dyDescent="0.3">
      <c r="B8" s="680" t="s">
        <v>706</v>
      </c>
      <c r="C8" s="681">
        <v>11900000</v>
      </c>
      <c r="D8" s="682">
        <v>12</v>
      </c>
      <c r="E8" s="685">
        <v>7</v>
      </c>
      <c r="F8" s="681">
        <v>985121.44</v>
      </c>
      <c r="G8" s="686">
        <v>121520.87</v>
      </c>
      <c r="H8" s="681">
        <v>7019699.7999999998</v>
      </c>
      <c r="I8" s="679"/>
    </row>
    <row r="9" spans="2:9" ht="16.5" thickBot="1" x14ac:dyDescent="0.3">
      <c r="B9" s="680" t="s">
        <v>707</v>
      </c>
      <c r="C9" s="681">
        <v>51700</v>
      </c>
      <c r="D9" s="682">
        <v>12</v>
      </c>
      <c r="E9" s="687">
        <v>8</v>
      </c>
      <c r="F9" s="681">
        <v>4308.33</v>
      </c>
      <c r="G9" s="683"/>
      <c r="H9" s="681">
        <v>25850.02</v>
      </c>
      <c r="I9" s="679"/>
    </row>
    <row r="10" spans="2:9" ht="16.5" thickBot="1" x14ac:dyDescent="0.3">
      <c r="B10" s="680" t="s">
        <v>708</v>
      </c>
      <c r="C10" s="681">
        <v>310230</v>
      </c>
      <c r="D10" s="682">
        <v>12</v>
      </c>
      <c r="E10" s="687">
        <v>7</v>
      </c>
      <c r="F10" s="681">
        <v>25852.5</v>
      </c>
      <c r="G10" s="683"/>
      <c r="H10" s="681">
        <v>180967.5</v>
      </c>
      <c r="I10" s="679"/>
    </row>
    <row r="11" spans="2:9" ht="16.5" thickBot="1" x14ac:dyDescent="0.3">
      <c r="B11" s="680" t="s">
        <v>709</v>
      </c>
      <c r="C11" s="681">
        <v>2674344.9900000002</v>
      </c>
      <c r="D11" s="682">
        <v>12</v>
      </c>
      <c r="E11" s="687">
        <v>6</v>
      </c>
      <c r="F11" s="681">
        <v>240148.14</v>
      </c>
      <c r="G11" s="681">
        <v>23420.19</v>
      </c>
      <c r="H11" s="681">
        <v>1501057.38</v>
      </c>
      <c r="I11" s="679"/>
    </row>
    <row r="12" spans="2:9" ht="16.5" thickBot="1" x14ac:dyDescent="0.3">
      <c r="B12" s="680" t="s">
        <v>710</v>
      </c>
      <c r="C12" s="681">
        <v>30726.73</v>
      </c>
      <c r="D12" s="682">
        <v>5</v>
      </c>
      <c r="E12" s="687">
        <v>5</v>
      </c>
      <c r="F12" s="681">
        <v>6235.01</v>
      </c>
      <c r="G12" s="683">
        <v>186.05</v>
      </c>
      <c r="H12" s="681">
        <v>6327.35</v>
      </c>
      <c r="I12" s="679"/>
    </row>
    <row r="13" spans="2:9" ht="16.5" thickBot="1" x14ac:dyDescent="0.3">
      <c r="B13" s="680" t="s">
        <v>711</v>
      </c>
      <c r="C13" s="681">
        <v>193191.39</v>
      </c>
      <c r="D13" s="682">
        <v>5</v>
      </c>
      <c r="E13" s="687">
        <v>4</v>
      </c>
      <c r="F13" s="681">
        <v>38629.93</v>
      </c>
      <c r="G13" s="686">
        <v>1741.87</v>
      </c>
      <c r="H13" s="681">
        <v>78984.649999999994</v>
      </c>
      <c r="I13" s="679"/>
    </row>
    <row r="14" spans="2:9" ht="16.5" thickBot="1" x14ac:dyDescent="0.3">
      <c r="B14" s="680" t="s">
        <v>712</v>
      </c>
      <c r="C14" s="681">
        <v>684652.79</v>
      </c>
      <c r="D14" s="682">
        <v>10</v>
      </c>
      <c r="E14" s="687">
        <v>6</v>
      </c>
      <c r="F14" s="681">
        <v>68465.279999999999</v>
      </c>
      <c r="G14" s="686">
        <v>6123.76</v>
      </c>
      <c r="H14" s="681">
        <v>342326.4</v>
      </c>
      <c r="I14" s="679"/>
    </row>
    <row r="15" spans="2:9" ht="16.5" thickBot="1" x14ac:dyDescent="0.3">
      <c r="B15" s="680" t="s">
        <v>713</v>
      </c>
      <c r="C15" s="681">
        <v>61237.55</v>
      </c>
      <c r="D15" s="682">
        <v>10</v>
      </c>
      <c r="E15" s="687">
        <v>5</v>
      </c>
      <c r="F15" s="681">
        <v>6123.76</v>
      </c>
      <c r="G15" s="683">
        <v>259.31</v>
      </c>
      <c r="H15" s="681">
        <v>36742.53</v>
      </c>
      <c r="I15" s="679"/>
    </row>
    <row r="16" spans="2:9" ht="16.5" thickBot="1" x14ac:dyDescent="0.3">
      <c r="B16" s="680" t="s">
        <v>714</v>
      </c>
      <c r="C16" s="681">
        <v>2185651.7400000002</v>
      </c>
      <c r="D16" s="682">
        <v>10</v>
      </c>
      <c r="E16" s="687">
        <v>4</v>
      </c>
      <c r="F16" s="681">
        <v>218078.92</v>
      </c>
      <c r="G16" s="686">
        <v>1557.56</v>
      </c>
      <c r="H16" s="681">
        <v>1531996.58</v>
      </c>
      <c r="I16" s="679"/>
    </row>
    <row r="17" spans="2:9" ht="15.75" thickBot="1" x14ac:dyDescent="0.3">
      <c r="B17" s="688" t="s">
        <v>715</v>
      </c>
      <c r="C17" s="689">
        <v>14174419.970000001</v>
      </c>
      <c r="D17" s="690">
        <v>10</v>
      </c>
      <c r="E17" s="691">
        <v>2</v>
      </c>
      <c r="F17" s="689">
        <v>283488.40000000002</v>
      </c>
      <c r="G17" s="692"/>
      <c r="H17" s="689">
        <v>13323954.779999999</v>
      </c>
    </row>
    <row r="18" spans="2:9" ht="16.5" thickBot="1" x14ac:dyDescent="0.3">
      <c r="B18" s="693"/>
      <c r="C18" s="694">
        <f>SUM(C8:C17)</f>
        <v>32266155.160000004</v>
      </c>
      <c r="D18" s="695"/>
      <c r="E18" s="695"/>
      <c r="F18" s="694">
        <f>SUM(F8:F17)</f>
        <v>1876451.71</v>
      </c>
      <c r="G18" s="696">
        <f>SUM(G8:G17)</f>
        <v>154809.60999999999</v>
      </c>
      <c r="H18" s="694">
        <f>SUM(H8:H17)</f>
        <v>24047906.989999998</v>
      </c>
      <c r="I18" s="679"/>
    </row>
    <row r="19" spans="2:9" x14ac:dyDescent="0.25">
      <c r="B19"/>
      <c r="C19"/>
      <c r="D19"/>
      <c r="E19"/>
      <c r="F19"/>
      <c r="G19"/>
      <c r="H19"/>
    </row>
    <row r="20" spans="2:9" x14ac:dyDescent="0.25">
      <c r="B20"/>
      <c r="C20"/>
      <c r="D20"/>
      <c r="E20"/>
      <c r="F20"/>
      <c r="G20"/>
      <c r="H20"/>
    </row>
    <row r="21" spans="2:9" x14ac:dyDescent="0.25">
      <c r="B21"/>
      <c r="C21"/>
      <c r="D21"/>
      <c r="E21"/>
      <c r="F21"/>
      <c r="G21"/>
      <c r="H21"/>
    </row>
    <row r="22" spans="2:9" x14ac:dyDescent="0.25">
      <c r="B22"/>
      <c r="C22"/>
      <c r="D22"/>
      <c r="E22"/>
      <c r="F22"/>
      <c r="G22"/>
      <c r="H22"/>
    </row>
    <row r="23" spans="2:9" x14ac:dyDescent="0.25">
      <c r="B23"/>
      <c r="C23"/>
      <c r="D23"/>
      <c r="E23"/>
      <c r="F23"/>
      <c r="G23"/>
      <c r="H23"/>
    </row>
    <row r="24" spans="2:9" x14ac:dyDescent="0.25">
      <c r="B24"/>
      <c r="C24"/>
      <c r="D24"/>
      <c r="E24"/>
      <c r="F24"/>
      <c r="G24"/>
      <c r="H24"/>
    </row>
    <row r="25" spans="2:9" x14ac:dyDescent="0.25">
      <c r="B25"/>
      <c r="C25"/>
      <c r="D25"/>
      <c r="E25"/>
      <c r="F25"/>
      <c r="G25"/>
      <c r="H25"/>
    </row>
    <row r="26" spans="2:9" x14ac:dyDescent="0.25">
      <c r="B26"/>
      <c r="C26"/>
      <c r="D26"/>
      <c r="E26"/>
      <c r="F26"/>
      <c r="G26"/>
      <c r="H26"/>
    </row>
    <row r="27" spans="2:9" x14ac:dyDescent="0.25">
      <c r="B27"/>
      <c r="C27"/>
      <c r="D27"/>
      <c r="E27"/>
      <c r="F27"/>
      <c r="G27"/>
      <c r="H27"/>
    </row>
    <row r="79" hidden="1" x14ac:dyDescent="0.25"/>
    <row r="123" spans="8:8" x14ac:dyDescent="0.25">
      <c r="H123" s="370"/>
    </row>
    <row r="128" spans="8:8" x14ac:dyDescent="0.25">
      <c r="H128" s="2">
        <f>SUM(H122:H127)</f>
        <v>0</v>
      </c>
    </row>
  </sheetData>
  <mergeCells count="7">
    <mergeCell ref="H5:H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A11" sqref="A11"/>
    </sheetView>
  </sheetViews>
  <sheetFormatPr baseColWidth="10" defaultRowHeight="15" x14ac:dyDescent="0.25"/>
  <cols>
    <col min="1" max="1" width="76.5703125" customWidth="1"/>
    <col min="2" max="2" width="17.7109375" customWidth="1"/>
    <col min="3" max="3" width="16.28515625" customWidth="1"/>
  </cols>
  <sheetData>
    <row r="1" spans="1:3" x14ac:dyDescent="0.25">
      <c r="A1" s="553"/>
      <c r="B1" s="554"/>
      <c r="C1" s="1037"/>
    </row>
    <row r="2" spans="1:3" x14ac:dyDescent="0.25">
      <c r="A2" s="1833" t="s">
        <v>1009</v>
      </c>
      <c r="B2" s="1834"/>
      <c r="C2" s="1835"/>
    </row>
    <row r="3" spans="1:3" ht="15.75" thickBot="1" x14ac:dyDescent="0.3">
      <c r="A3" s="369"/>
      <c r="B3" s="150"/>
      <c r="C3" s="368"/>
    </row>
    <row r="4" spans="1:3" ht="15.75" thickBot="1" x14ac:dyDescent="0.3">
      <c r="A4" s="1038" t="s">
        <v>985</v>
      </c>
      <c r="B4" s="1836" t="s">
        <v>592</v>
      </c>
      <c r="C4" s="1837"/>
    </row>
    <row r="5" spans="1:3" x14ac:dyDescent="0.25">
      <c r="A5" s="1838" t="s">
        <v>986</v>
      </c>
      <c r="B5" s="1839"/>
      <c r="C5" s="372">
        <v>203242542.20868126</v>
      </c>
    </row>
    <row r="6" spans="1:3" x14ac:dyDescent="0.25">
      <c r="A6" s="1039" t="s">
        <v>987</v>
      </c>
      <c r="B6" s="1040">
        <v>152484998.3803094</v>
      </c>
      <c r="C6" s="1041"/>
    </row>
    <row r="7" spans="1:3" x14ac:dyDescent="0.25">
      <c r="A7" s="1042" t="s">
        <v>988</v>
      </c>
      <c r="B7" s="1043">
        <v>132533128.9439681</v>
      </c>
      <c r="C7" s="1044"/>
    </row>
    <row r="8" spans="1:3" x14ac:dyDescent="0.25">
      <c r="A8" s="1042" t="s">
        <v>989</v>
      </c>
      <c r="B8" s="612">
        <v>11729017.579499999</v>
      </c>
      <c r="C8" s="1044"/>
    </row>
    <row r="9" spans="1:3" x14ac:dyDescent="0.25">
      <c r="A9" s="1042" t="s">
        <v>990</v>
      </c>
      <c r="B9" s="612">
        <v>889176.71699999995</v>
      </c>
      <c r="C9" s="1044"/>
    </row>
    <row r="10" spans="1:3" x14ac:dyDescent="0.25">
      <c r="A10" s="1042" t="s">
        <v>991</v>
      </c>
      <c r="B10" s="575">
        <v>7460381.1398412986</v>
      </c>
      <c r="C10" s="1044"/>
    </row>
    <row r="11" spans="1:3" x14ac:dyDescent="0.25">
      <c r="A11" s="1042" t="s">
        <v>992</v>
      </c>
      <c r="B11" s="575">
        <v>-126706</v>
      </c>
      <c r="C11" s="1044"/>
    </row>
    <row r="12" spans="1:3" x14ac:dyDescent="0.25">
      <c r="A12" s="1039" t="s">
        <v>993</v>
      </c>
      <c r="B12" s="1045">
        <v>50757543.828371853</v>
      </c>
      <c r="C12" s="1044"/>
    </row>
    <row r="13" spans="1:3" x14ac:dyDescent="0.25">
      <c r="A13" s="1042" t="s">
        <v>988</v>
      </c>
      <c r="B13" s="612">
        <v>34992131.761731856</v>
      </c>
      <c r="C13" s="1044"/>
    </row>
    <row r="14" spans="1:3" x14ac:dyDescent="0.25">
      <c r="A14" s="1042" t="s">
        <v>989</v>
      </c>
      <c r="B14" s="575">
        <v>2483031.5039999997</v>
      </c>
      <c r="C14" s="1044"/>
    </row>
    <row r="15" spans="1:3" x14ac:dyDescent="0.25">
      <c r="A15" s="1042" t="s">
        <v>990</v>
      </c>
      <c r="B15" s="612">
        <v>1972881.378</v>
      </c>
      <c r="C15" s="1044"/>
    </row>
    <row r="16" spans="1:3" x14ac:dyDescent="0.25">
      <c r="A16" s="1042" t="s">
        <v>991</v>
      </c>
      <c r="B16" s="575">
        <v>11508733.18464</v>
      </c>
      <c r="C16" s="1044"/>
    </row>
    <row r="17" spans="1:3" x14ac:dyDescent="0.25">
      <c r="A17" s="1046" t="s">
        <v>992</v>
      </c>
      <c r="B17" s="597">
        <v>-199234</v>
      </c>
      <c r="C17" s="1047"/>
    </row>
    <row r="18" spans="1:3" x14ac:dyDescent="0.25">
      <c r="A18" s="1840" t="s">
        <v>994</v>
      </c>
      <c r="B18" s="1841"/>
      <c r="C18" s="1048">
        <v>114700553.12682581</v>
      </c>
    </row>
    <row r="19" spans="1:3" x14ac:dyDescent="0.25">
      <c r="A19" s="1039" t="s">
        <v>987</v>
      </c>
      <c r="B19" s="1040">
        <v>103790135.23438957</v>
      </c>
      <c r="C19" s="1044"/>
    </row>
    <row r="20" spans="1:3" x14ac:dyDescent="0.25">
      <c r="A20" s="1042" t="s">
        <v>988</v>
      </c>
      <c r="B20" s="1049">
        <v>77968783.458119795</v>
      </c>
      <c r="C20" s="1044"/>
    </row>
    <row r="21" spans="1:3" x14ac:dyDescent="0.25">
      <c r="A21" s="1042" t="s">
        <v>989</v>
      </c>
      <c r="B21" s="1049">
        <v>4609292.3239999991</v>
      </c>
      <c r="C21" s="1044"/>
    </row>
    <row r="22" spans="1:3" x14ac:dyDescent="0.25">
      <c r="A22" s="1042" t="s">
        <v>990</v>
      </c>
      <c r="B22" s="1049">
        <v>275042.14500000002</v>
      </c>
      <c r="C22" s="1044"/>
    </row>
    <row r="23" spans="1:3" x14ac:dyDescent="0.25">
      <c r="A23" s="1042" t="s">
        <v>991</v>
      </c>
      <c r="B23" s="1049">
        <v>21298751.307269786</v>
      </c>
      <c r="C23" s="1044"/>
    </row>
    <row r="24" spans="1:3" x14ac:dyDescent="0.25">
      <c r="A24" s="1046" t="s">
        <v>992</v>
      </c>
      <c r="B24" s="1049">
        <v>-361734</v>
      </c>
      <c r="C24" s="1044"/>
    </row>
    <row r="25" spans="1:3" x14ac:dyDescent="0.25">
      <c r="A25" s="1039" t="s">
        <v>995</v>
      </c>
      <c r="B25" s="1050">
        <v>10910417.892436238</v>
      </c>
      <c r="C25" s="1044"/>
    </row>
    <row r="26" spans="1:3" x14ac:dyDescent="0.25">
      <c r="A26" s="1051" t="s">
        <v>996</v>
      </c>
      <c r="B26" s="1052">
        <v>8195164.3359482987</v>
      </c>
      <c r="C26" s="1044"/>
    </row>
    <row r="27" spans="1:3" x14ac:dyDescent="0.25">
      <c r="A27" s="1042" t="s">
        <v>990</v>
      </c>
      <c r="B27" s="1049">
        <v>265434</v>
      </c>
      <c r="C27" s="1044"/>
    </row>
    <row r="28" spans="1:3" x14ac:dyDescent="0.25">
      <c r="A28" s="1042" t="s">
        <v>991</v>
      </c>
      <c r="B28" s="1049">
        <v>2492146.5564879389</v>
      </c>
      <c r="C28" s="1044"/>
    </row>
    <row r="29" spans="1:3" x14ac:dyDescent="0.25">
      <c r="A29" s="1046" t="s">
        <v>992</v>
      </c>
      <c r="B29" s="1064">
        <v>-42327</v>
      </c>
      <c r="C29" s="1047"/>
    </row>
    <row r="30" spans="1:3" x14ac:dyDescent="0.25">
      <c r="A30" s="991" t="s">
        <v>456</v>
      </c>
      <c r="B30" s="1053"/>
      <c r="C30" s="576">
        <v>3270736.4927999997</v>
      </c>
    </row>
    <row r="31" spans="1:3" x14ac:dyDescent="0.25">
      <c r="A31" s="991" t="s">
        <v>320</v>
      </c>
      <c r="B31" s="1053"/>
      <c r="C31" s="601">
        <v>0</v>
      </c>
    </row>
    <row r="32" spans="1:3" x14ac:dyDescent="0.25">
      <c r="A32" s="991" t="s">
        <v>997</v>
      </c>
      <c r="B32" s="1053"/>
      <c r="C32" s="571">
        <v>300000</v>
      </c>
    </row>
    <row r="33" spans="1:3" x14ac:dyDescent="0.25">
      <c r="A33" s="991" t="s">
        <v>998</v>
      </c>
      <c r="B33" s="1053"/>
      <c r="C33" s="571">
        <v>15000</v>
      </c>
    </row>
    <row r="34" spans="1:3" x14ac:dyDescent="0.25">
      <c r="A34" s="1054" t="s">
        <v>999</v>
      </c>
      <c r="B34" s="1055"/>
      <c r="C34" s="571">
        <v>3649.5</v>
      </c>
    </row>
    <row r="35" spans="1:3" x14ac:dyDescent="0.25">
      <c r="A35" s="991" t="s">
        <v>1000</v>
      </c>
      <c r="B35" s="1053"/>
      <c r="C35" s="571">
        <v>224999.99</v>
      </c>
    </row>
    <row r="36" spans="1:3" x14ac:dyDescent="0.25">
      <c r="A36" s="991" t="s">
        <v>601</v>
      </c>
      <c r="B36" s="1053"/>
      <c r="C36" s="571">
        <v>128000</v>
      </c>
    </row>
    <row r="37" spans="1:3" x14ac:dyDescent="0.25">
      <c r="A37" s="991" t="s">
        <v>466</v>
      </c>
      <c r="B37" s="1053"/>
      <c r="C37" s="571">
        <v>878024</v>
      </c>
    </row>
    <row r="38" spans="1:3" x14ac:dyDescent="0.25">
      <c r="A38" s="1054" t="s">
        <v>1001</v>
      </c>
      <c r="B38" s="1055"/>
      <c r="C38" s="571"/>
    </row>
    <row r="39" spans="1:3" x14ac:dyDescent="0.25">
      <c r="A39" s="1054" t="s">
        <v>1002</v>
      </c>
      <c r="B39" s="1053"/>
      <c r="C39" s="571">
        <v>840000</v>
      </c>
    </row>
    <row r="40" spans="1:3" x14ac:dyDescent="0.25">
      <c r="A40" s="1054" t="s">
        <v>1003</v>
      </c>
      <c r="B40" s="1053"/>
      <c r="C40" s="571">
        <v>730000</v>
      </c>
    </row>
    <row r="41" spans="1:3" ht="15.75" thickBot="1" x14ac:dyDescent="0.3">
      <c r="A41" s="1054" t="s">
        <v>1004</v>
      </c>
      <c r="B41" s="150"/>
      <c r="C41" s="1056"/>
    </row>
    <row r="42" spans="1:3" ht="15.75" thickBot="1" x14ac:dyDescent="0.3">
      <c r="A42" s="21" t="s">
        <v>1005</v>
      </c>
      <c r="B42" s="1057"/>
      <c r="C42" s="631">
        <v>324333505.31830704</v>
      </c>
    </row>
    <row r="43" spans="1:3" x14ac:dyDescent="0.25">
      <c r="A43" s="1058" t="s">
        <v>1008</v>
      </c>
      <c r="B43" s="1059"/>
      <c r="C43" s="1059"/>
    </row>
    <row r="44" spans="1:3" x14ac:dyDescent="0.25">
      <c r="A44" s="53" t="s">
        <v>1006</v>
      </c>
      <c r="B44" s="150"/>
      <c r="C44" s="150"/>
    </row>
    <row r="45" spans="1:3" x14ac:dyDescent="0.25">
      <c r="A45" s="298" t="s">
        <v>1007</v>
      </c>
      <c r="B45" s="1060">
        <v>324243505.31830704</v>
      </c>
      <c r="C45" s="150"/>
    </row>
    <row r="47" spans="1:3" x14ac:dyDescent="0.25">
      <c r="B47" s="1061"/>
    </row>
    <row r="48" spans="1:3" x14ac:dyDescent="0.25">
      <c r="B48" s="153"/>
    </row>
    <row r="49" spans="2:3" x14ac:dyDescent="0.25">
      <c r="B49" s="1062"/>
    </row>
    <row r="51" spans="2:3" x14ac:dyDescent="0.25">
      <c r="B51" s="1062"/>
    </row>
    <row r="56" spans="2:3" x14ac:dyDescent="0.25">
      <c r="B56" s="150"/>
      <c r="C56" s="150"/>
    </row>
    <row r="57" spans="2:3" x14ac:dyDescent="0.25">
      <c r="B57" s="150"/>
      <c r="C57" s="150"/>
    </row>
  </sheetData>
  <mergeCells count="4">
    <mergeCell ref="A2:C2"/>
    <mergeCell ref="B4:C4"/>
    <mergeCell ref="A5:B5"/>
    <mergeCell ref="A18:B1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opLeftCell="A11" workbookViewId="0">
      <selection activeCell="C21" sqref="C21"/>
    </sheetView>
  </sheetViews>
  <sheetFormatPr baseColWidth="10" defaultColWidth="10.85546875" defaultRowHeight="12.75" x14ac:dyDescent="0.2"/>
  <cols>
    <col min="1" max="1" width="40.7109375" style="298" customWidth="1"/>
    <col min="2" max="2" width="6" style="298" customWidth="1"/>
    <col min="3" max="3" width="9.140625" style="298" customWidth="1"/>
    <col min="4" max="4" width="10.42578125" style="298" customWidth="1"/>
    <col min="5" max="5" width="11.42578125" style="298" customWidth="1"/>
    <col min="6" max="6" width="10.85546875" style="298" hidden="1" customWidth="1"/>
    <col min="7" max="7" width="21.5703125" style="298" customWidth="1"/>
    <col min="8" max="8" width="17" style="298" customWidth="1"/>
    <col min="9" max="9" width="17.42578125" style="298" customWidth="1"/>
    <col min="10" max="10" width="16.7109375" style="298" customWidth="1"/>
    <col min="11" max="11" width="12.42578125" style="298" customWidth="1"/>
    <col min="12" max="12" width="14.85546875" style="298" customWidth="1"/>
    <col min="13" max="16384" width="10.85546875" style="298"/>
  </cols>
  <sheetData>
    <row r="1" spans="1:12" s="53" customFormat="1" ht="44.25" customHeight="1" thickBot="1" x14ac:dyDescent="0.25">
      <c r="A1" s="1848" t="s">
        <v>951</v>
      </c>
      <c r="B1" s="1849"/>
      <c r="C1" s="1849"/>
      <c r="D1" s="1849"/>
      <c r="E1" s="1849"/>
      <c r="F1" s="1849"/>
      <c r="G1" s="1849"/>
      <c r="H1" s="1849"/>
      <c r="I1" s="1849"/>
      <c r="J1" s="1849"/>
      <c r="K1" s="1849"/>
      <c r="L1" s="1850"/>
    </row>
    <row r="2" spans="1:12" ht="18" customHeight="1" x14ac:dyDescent="0.2">
      <c r="A2" s="1851" t="s">
        <v>952</v>
      </c>
      <c r="B2" s="1854" t="s">
        <v>953</v>
      </c>
      <c r="C2" s="1857" t="s">
        <v>954</v>
      </c>
      <c r="D2" s="1857"/>
      <c r="E2" s="1857"/>
      <c r="F2" s="989"/>
      <c r="G2" s="1858" t="s">
        <v>955</v>
      </c>
      <c r="H2" s="1859" t="s">
        <v>956</v>
      </c>
      <c r="I2" s="1860"/>
      <c r="J2" s="1860"/>
      <c r="K2" s="1861"/>
      <c r="L2" s="1862" t="s">
        <v>159</v>
      </c>
    </row>
    <row r="3" spans="1:12" ht="20.100000000000001" customHeight="1" x14ac:dyDescent="0.2">
      <c r="A3" s="1852"/>
      <c r="B3" s="1855"/>
      <c r="C3" s="1855" t="s">
        <v>957</v>
      </c>
      <c r="D3" s="1844" t="s">
        <v>958</v>
      </c>
      <c r="E3" s="1844" t="s">
        <v>959</v>
      </c>
      <c r="F3" s="990"/>
      <c r="G3" s="1842"/>
      <c r="H3" s="1842" t="s">
        <v>957</v>
      </c>
      <c r="I3" s="1844" t="s">
        <v>960</v>
      </c>
      <c r="J3" s="1844" t="s">
        <v>961</v>
      </c>
      <c r="K3" s="1846" t="s">
        <v>962</v>
      </c>
      <c r="L3" s="1863"/>
    </row>
    <row r="4" spans="1:12" ht="20.100000000000001" customHeight="1" thickBot="1" x14ac:dyDescent="0.25">
      <c r="A4" s="1853"/>
      <c r="B4" s="1856"/>
      <c r="C4" s="1856"/>
      <c r="D4" s="1865"/>
      <c r="E4" s="1865"/>
      <c r="F4" s="699"/>
      <c r="G4" s="1843"/>
      <c r="H4" s="1843"/>
      <c r="I4" s="1845"/>
      <c r="J4" s="1845"/>
      <c r="K4" s="1847"/>
      <c r="L4" s="1864"/>
    </row>
    <row r="5" spans="1:12" ht="12.75" customHeight="1" x14ac:dyDescent="0.2">
      <c r="A5" s="992" t="s">
        <v>963</v>
      </c>
      <c r="B5" s="993" t="s">
        <v>964</v>
      </c>
      <c r="C5" s="994">
        <v>1206.5069999999998</v>
      </c>
      <c r="D5" s="994">
        <v>945.27549999999997</v>
      </c>
      <c r="E5" s="994">
        <v>1065.7745</v>
      </c>
      <c r="F5" s="995">
        <v>820121.02379999997</v>
      </c>
      <c r="G5" s="996">
        <v>723</v>
      </c>
      <c r="H5" s="997">
        <v>11544214.384499999</v>
      </c>
      <c r="I5" s="995">
        <v>9568078.6109999996</v>
      </c>
      <c r="J5" s="995">
        <v>10787769.489</v>
      </c>
      <c r="K5" s="995">
        <v>44121.801500000001</v>
      </c>
      <c r="L5" s="998">
        <v>31900062.484499998</v>
      </c>
    </row>
    <row r="6" spans="1:12" ht="12.75" customHeight="1" x14ac:dyDescent="0.2">
      <c r="A6" s="999" t="s">
        <v>965</v>
      </c>
      <c r="B6" s="1000" t="s">
        <v>964</v>
      </c>
      <c r="C6" s="994">
        <v>1206.5069999999998</v>
      </c>
      <c r="D6" s="1001">
        <v>865.7662499999999</v>
      </c>
      <c r="E6" s="1001">
        <v>497.20699999999994</v>
      </c>
      <c r="F6" s="1002">
        <v>819707.48549999984</v>
      </c>
      <c r="G6" s="1003">
        <v>789</v>
      </c>
      <c r="H6" s="997">
        <v>12598043.0835</v>
      </c>
      <c r="I6" s="1002">
        <v>9563253.9974999987</v>
      </c>
      <c r="J6" s="1002">
        <v>5492148.5219999999</v>
      </c>
      <c r="K6" s="1002">
        <v>35048.726999999999</v>
      </c>
      <c r="L6" s="1004">
        <v>27653445.603</v>
      </c>
    </row>
    <row r="7" spans="1:12" ht="12.75" customHeight="1" x14ac:dyDescent="0.2">
      <c r="A7" s="999" t="s">
        <v>966</v>
      </c>
      <c r="B7" s="1000" t="s">
        <v>964</v>
      </c>
      <c r="C7" s="994">
        <v>1206.5069999999998</v>
      </c>
      <c r="D7" s="1001">
        <v>865.77239999999983</v>
      </c>
      <c r="E7" s="1001">
        <v>497.20699999999994</v>
      </c>
      <c r="F7" s="1002">
        <v>643095.73871999991</v>
      </c>
      <c r="G7" s="1005">
        <v>619</v>
      </c>
      <c r="H7" s="997">
        <v>9883635.8284999989</v>
      </c>
      <c r="I7" s="1002">
        <v>7502783.6183999982</v>
      </c>
      <c r="J7" s="1002">
        <v>4308795.8619999997</v>
      </c>
      <c r="K7" s="1002">
        <v>35048.813099999992</v>
      </c>
      <c r="L7" s="1004">
        <v>21695215.308899995</v>
      </c>
    </row>
    <row r="8" spans="1:12" ht="12.75" customHeight="1" x14ac:dyDescent="0.2">
      <c r="A8" s="999" t="s">
        <v>967</v>
      </c>
      <c r="B8" s="1000" t="s">
        <v>968</v>
      </c>
      <c r="C8" s="1006">
        <v>522.65774999999996</v>
      </c>
      <c r="D8" s="1006">
        <v>375.04749999999996</v>
      </c>
      <c r="E8" s="1001">
        <v>215.39349999999996</v>
      </c>
      <c r="F8" s="1002">
        <v>1350.1709999999998</v>
      </c>
      <c r="G8" s="1003">
        <v>3</v>
      </c>
      <c r="H8" s="997">
        <v>20750.7765</v>
      </c>
      <c r="I8" s="1002">
        <v>15751.994999999999</v>
      </c>
      <c r="J8" s="1002">
        <v>9046.5269999999982</v>
      </c>
      <c r="K8" s="1002">
        <v>15183.099500000002</v>
      </c>
      <c r="L8" s="1004">
        <v>45549.298500000004</v>
      </c>
    </row>
    <row r="9" spans="1:12" ht="12.75" customHeight="1" x14ac:dyDescent="0.2">
      <c r="A9" s="999" t="s">
        <v>969</v>
      </c>
      <c r="B9" s="1000" t="s">
        <v>964</v>
      </c>
      <c r="C9" s="1001">
        <v>1206.5069999999998</v>
      </c>
      <c r="D9" s="1001">
        <v>865.7662499999999</v>
      </c>
      <c r="E9" s="1001">
        <v>497.20802499999996</v>
      </c>
      <c r="F9" s="1002">
        <v>16622.711999999996</v>
      </c>
      <c r="G9" s="1003">
        <v>16</v>
      </c>
      <c r="H9" s="997">
        <v>255473.62399999998</v>
      </c>
      <c r="I9" s="1002">
        <v>193931.63999999998</v>
      </c>
      <c r="J9" s="1002">
        <v>111374.59759999999</v>
      </c>
      <c r="K9" s="1002">
        <v>35048.741349999997</v>
      </c>
      <c r="L9" s="1004">
        <v>560779.86159999995</v>
      </c>
    </row>
    <row r="10" spans="1:12" ht="12.75" customHeight="1" x14ac:dyDescent="0.2">
      <c r="A10" s="999" t="s">
        <v>970</v>
      </c>
      <c r="B10" s="1000" t="s">
        <v>964</v>
      </c>
      <c r="C10" s="1001">
        <v>1206.5069999999998</v>
      </c>
      <c r="D10" s="1001">
        <v>759.56599999999992</v>
      </c>
      <c r="E10" s="1001">
        <v>306.97724999999997</v>
      </c>
      <c r="F10" s="1002">
        <v>47396.918399999988</v>
      </c>
      <c r="G10" s="1003">
        <v>52</v>
      </c>
      <c r="H10" s="997">
        <v>830289.27799999993</v>
      </c>
      <c r="I10" s="1002">
        <v>552964.04799999995</v>
      </c>
      <c r="J10" s="1002">
        <v>223479.43799999999</v>
      </c>
      <c r="K10" s="1002">
        <v>30898.706999999999</v>
      </c>
      <c r="L10" s="1004">
        <v>1606732.764</v>
      </c>
    </row>
    <row r="11" spans="1:12" ht="12.75" customHeight="1" x14ac:dyDescent="0.2">
      <c r="A11" s="999" t="s">
        <v>970</v>
      </c>
      <c r="B11" s="1000" t="s">
        <v>968</v>
      </c>
      <c r="C11" s="1006">
        <v>522.65774999999996</v>
      </c>
      <c r="D11" s="1006">
        <v>329.04549999999995</v>
      </c>
      <c r="E11" s="1001">
        <v>132.99169999999998</v>
      </c>
      <c r="F11" s="1002">
        <v>394.85459999999995</v>
      </c>
      <c r="G11" s="1003">
        <v>1</v>
      </c>
      <c r="H11" s="997">
        <v>6916.9255000000003</v>
      </c>
      <c r="I11" s="1002">
        <v>4606.6369999999988</v>
      </c>
      <c r="J11" s="1002">
        <v>1861.8837999999996</v>
      </c>
      <c r="K11" s="1002">
        <v>13385.4463</v>
      </c>
      <c r="L11" s="1004">
        <v>13385.4463</v>
      </c>
    </row>
    <row r="12" spans="1:12" ht="12.75" customHeight="1" x14ac:dyDescent="0.2">
      <c r="A12" s="999" t="s">
        <v>971</v>
      </c>
      <c r="B12" s="1000" t="s">
        <v>964</v>
      </c>
      <c r="C12" s="1001">
        <v>1206.5069999999998</v>
      </c>
      <c r="D12" s="1001">
        <v>865.7662499999999</v>
      </c>
      <c r="E12" s="1001">
        <v>497.20699999999994</v>
      </c>
      <c r="F12" s="1002">
        <v>2077.8389999999995</v>
      </c>
      <c r="G12" s="1003">
        <v>2</v>
      </c>
      <c r="H12" s="997">
        <v>31934.227599999998</v>
      </c>
      <c r="I12" s="1002">
        <v>24241.454999999998</v>
      </c>
      <c r="J12" s="1002">
        <v>13921.795999999998</v>
      </c>
      <c r="K12" s="1002">
        <v>35048.739300000001</v>
      </c>
      <c r="L12" s="1004">
        <v>70097.478600000002</v>
      </c>
    </row>
    <row r="13" spans="1:12" ht="12.75" customHeight="1" x14ac:dyDescent="0.2">
      <c r="A13" s="999" t="s">
        <v>972</v>
      </c>
      <c r="B13" s="1000" t="s">
        <v>964</v>
      </c>
      <c r="C13" s="1001">
        <v>1206.5069999999998</v>
      </c>
      <c r="D13" s="1001">
        <v>759.56599999999992</v>
      </c>
      <c r="E13" s="1001">
        <v>306.97724999999997</v>
      </c>
      <c r="F13" s="1002">
        <v>911.47919999999988</v>
      </c>
      <c r="G13" s="1003">
        <v>1</v>
      </c>
      <c r="H13" s="997">
        <v>15967.113799999999</v>
      </c>
      <c r="I13" s="1002">
        <v>10633.923999999999</v>
      </c>
      <c r="J13" s="1002">
        <v>4297.6814999999997</v>
      </c>
      <c r="K13" s="1002">
        <v>30898.719299999997</v>
      </c>
      <c r="L13" s="1004">
        <v>30898.719299999997</v>
      </c>
    </row>
    <row r="14" spans="1:12" s="53" customFormat="1" ht="12.75" customHeight="1" x14ac:dyDescent="0.2">
      <c r="A14" s="1007" t="s">
        <v>973</v>
      </c>
      <c r="B14" s="1008" t="s">
        <v>964</v>
      </c>
      <c r="C14" s="1006"/>
      <c r="D14" s="1006">
        <v>0</v>
      </c>
      <c r="E14" s="1006">
        <v>0</v>
      </c>
      <c r="F14" s="1009">
        <v>0</v>
      </c>
      <c r="G14" s="1010"/>
      <c r="H14" s="997">
        <v>0</v>
      </c>
      <c r="I14" s="1009">
        <v>0</v>
      </c>
      <c r="J14" s="1009">
        <v>0</v>
      </c>
      <c r="K14" s="1009">
        <v>0</v>
      </c>
      <c r="L14" s="1011">
        <v>0</v>
      </c>
    </row>
    <row r="15" spans="1:12" ht="15" customHeight="1" x14ac:dyDescent="0.2">
      <c r="A15" s="1012" t="s">
        <v>974</v>
      </c>
      <c r="B15" s="1008"/>
      <c r="C15" s="1009"/>
      <c r="D15" s="1009"/>
      <c r="E15" s="1009"/>
      <c r="F15" s="1009">
        <v>0</v>
      </c>
      <c r="G15" s="1003"/>
      <c r="H15" s="997"/>
      <c r="I15" s="1009"/>
      <c r="J15" s="1009"/>
      <c r="K15" s="1009"/>
      <c r="L15" s="1011"/>
    </row>
    <row r="16" spans="1:12" ht="15" hidden="1" customHeight="1" x14ac:dyDescent="0.2">
      <c r="A16" s="1007" t="s">
        <v>975</v>
      </c>
      <c r="B16" s="1008" t="s">
        <v>964</v>
      </c>
      <c r="C16" s="1006">
        <v>1109.05</v>
      </c>
      <c r="D16" s="1006">
        <v>698.19</v>
      </c>
      <c r="E16" s="1006">
        <v>564.22</v>
      </c>
      <c r="F16" s="1009">
        <v>0</v>
      </c>
      <c r="G16" s="1003">
        <v>0</v>
      </c>
      <c r="H16" s="997">
        <v>513.27</v>
      </c>
      <c r="I16" s="1009">
        <v>0</v>
      </c>
      <c r="J16" s="1009">
        <v>0</v>
      </c>
      <c r="K16" s="1009" t="e">
        <v>#DIV/0!</v>
      </c>
      <c r="L16" s="1011">
        <v>513.27</v>
      </c>
    </row>
    <row r="17" spans="1:12" s="53" customFormat="1" ht="15" customHeight="1" x14ac:dyDescent="0.2">
      <c r="A17" s="1007" t="s">
        <v>976</v>
      </c>
      <c r="B17" s="1008" t="s">
        <v>964</v>
      </c>
      <c r="C17" s="1006">
        <v>1209.44875</v>
      </c>
      <c r="D17" s="1006">
        <v>635.68449999999984</v>
      </c>
      <c r="E17" s="1006">
        <v>615.27674999999988</v>
      </c>
      <c r="F17" s="1009">
        <v>1525.6427999999996</v>
      </c>
      <c r="G17" s="1003">
        <v>2</v>
      </c>
      <c r="H17" s="997">
        <v>32004.805</v>
      </c>
      <c r="I17" s="1009">
        <v>17799.165999999997</v>
      </c>
      <c r="J17" s="1009">
        <v>17227.748999999996</v>
      </c>
      <c r="K17" s="1009">
        <v>33515.86</v>
      </c>
      <c r="L17" s="1011">
        <v>67031.72</v>
      </c>
    </row>
    <row r="18" spans="1:12" s="53" customFormat="1" ht="15" customHeight="1" x14ac:dyDescent="0.2">
      <c r="A18" s="1007" t="s">
        <v>977</v>
      </c>
      <c r="B18" s="1008" t="s">
        <v>964</v>
      </c>
      <c r="C18" s="1006">
        <v>1209.44875</v>
      </c>
      <c r="D18" s="1006">
        <v>669.08924999999988</v>
      </c>
      <c r="E18" s="1006">
        <v>500.95849999999996</v>
      </c>
      <c r="F18" s="1009">
        <v>802.90709999999979</v>
      </c>
      <c r="G18" s="1003">
        <v>1</v>
      </c>
      <c r="H18" s="997">
        <v>16002.4025</v>
      </c>
      <c r="I18" s="1009">
        <v>9367.2494999999981</v>
      </c>
      <c r="J18" s="1009">
        <v>7013.4189999999999</v>
      </c>
      <c r="K18" s="1009">
        <v>32383.070999999996</v>
      </c>
      <c r="L18" s="1011">
        <v>32383.070999999996</v>
      </c>
    </row>
    <row r="19" spans="1:12" ht="15" customHeight="1" x14ac:dyDescent="0.2">
      <c r="A19" s="1013" t="s">
        <v>159</v>
      </c>
      <c r="B19" s="1014"/>
      <c r="C19" s="1014"/>
      <c r="D19" s="1003"/>
      <c r="E19" s="1014"/>
      <c r="F19" s="1014"/>
      <c r="G19" s="1015">
        <v>2209</v>
      </c>
      <c r="H19" s="1016">
        <v>35235745.719399996</v>
      </c>
      <c r="I19" s="1016">
        <v>27463412.341399994</v>
      </c>
      <c r="J19" s="1016">
        <v>20976936.964900002</v>
      </c>
      <c r="K19" s="1016"/>
      <c r="L19" s="1017">
        <v>83676095.025699973</v>
      </c>
    </row>
    <row r="20" spans="1:12" s="53" customFormat="1" ht="15" customHeight="1" x14ac:dyDescent="0.2">
      <c r="A20" s="1007" t="s">
        <v>978</v>
      </c>
      <c r="B20" s="1020"/>
      <c r="C20" s="1014"/>
      <c r="D20" s="1021"/>
      <c r="E20" s="1014"/>
      <c r="F20" s="1014"/>
      <c r="G20" s="1022"/>
      <c r="H20" s="1014"/>
      <c r="I20" s="1014"/>
      <c r="J20" s="1014"/>
      <c r="K20" s="1014"/>
      <c r="L20" s="1023">
        <v>20862591.658999998</v>
      </c>
    </row>
    <row r="21" spans="1:12" s="53" customFormat="1" ht="15" customHeight="1" x14ac:dyDescent="0.2">
      <c r="A21" s="1007" t="s">
        <v>979</v>
      </c>
      <c r="B21" s="1020"/>
      <c r="C21" s="1014"/>
      <c r="D21" s="1021"/>
      <c r="E21" s="1014"/>
      <c r="F21" s="1014"/>
      <c r="G21" s="1022"/>
      <c r="H21" s="1014"/>
      <c r="I21" s="1014"/>
      <c r="J21" s="1014"/>
      <c r="K21" s="1021"/>
      <c r="L21" s="1024">
        <v>10602025.321999999</v>
      </c>
    </row>
    <row r="22" spans="1:12" s="53" customFormat="1" ht="15" customHeight="1" x14ac:dyDescent="0.2">
      <c r="A22" s="1007" t="s">
        <v>980</v>
      </c>
      <c r="B22" s="1020"/>
      <c r="C22" s="1014"/>
      <c r="D22" s="1021"/>
      <c r="E22" s="1014"/>
      <c r="F22" s="1014"/>
      <c r="G22" s="1022"/>
      <c r="H22" s="1014"/>
      <c r="I22" s="1014"/>
      <c r="J22" s="1014"/>
      <c r="K22" s="1021"/>
      <c r="L22" s="1024">
        <v>15492359.787268136</v>
      </c>
    </row>
    <row r="23" spans="1:12" s="53" customFormat="1" ht="15" customHeight="1" x14ac:dyDescent="0.2">
      <c r="A23" s="1007" t="s">
        <v>981</v>
      </c>
      <c r="B23" s="1014"/>
      <c r="C23" s="1014"/>
      <c r="D23" s="1021"/>
      <c r="E23" s="1014"/>
      <c r="F23" s="1014"/>
      <c r="G23" s="1022"/>
      <c r="H23" s="1014"/>
      <c r="I23" s="1014"/>
      <c r="J23" s="1014"/>
      <c r="K23" s="1021"/>
      <c r="L23" s="1024">
        <v>300057.15000000002</v>
      </c>
    </row>
    <row r="24" spans="1:12" s="53" customFormat="1" ht="15" customHeight="1" thickBot="1" x14ac:dyDescent="0.25">
      <c r="A24" s="1025" t="s">
        <v>982</v>
      </c>
      <c r="B24" s="1026"/>
      <c r="C24" s="1027"/>
      <c r="D24" s="1027"/>
      <c r="E24" s="1027"/>
      <c r="F24" s="1027"/>
      <c r="G24" s="1028"/>
      <c r="H24" s="1027"/>
      <c r="I24" s="1027"/>
      <c r="J24" s="1027"/>
      <c r="K24" s="1027"/>
      <c r="L24" s="1029">
        <v>1600000</v>
      </c>
    </row>
    <row r="25" spans="1:12" s="1035" customFormat="1" ht="21" customHeight="1" thickBot="1" x14ac:dyDescent="0.3">
      <c r="A25" s="1030" t="s">
        <v>983</v>
      </c>
      <c r="B25" s="1031"/>
      <c r="C25" s="1031"/>
      <c r="D25" s="1031"/>
      <c r="E25" s="1031"/>
      <c r="F25" s="1031"/>
      <c r="G25" s="1032"/>
      <c r="H25" s="1033"/>
      <c r="I25" s="1031"/>
      <c r="J25" s="1031"/>
      <c r="K25" s="1031"/>
      <c r="L25" s="1034">
        <v>132533128.9439681</v>
      </c>
    </row>
    <row r="26" spans="1:12" ht="15" customHeight="1" x14ac:dyDescent="0.2">
      <c r="G26" s="1018"/>
    </row>
    <row r="27" spans="1:12" ht="15" customHeight="1" x14ac:dyDescent="0.2">
      <c r="G27" s="1018"/>
      <c r="H27" s="1018"/>
    </row>
    <row r="28" spans="1:12" x14ac:dyDescent="0.2">
      <c r="A28" s="503" t="s">
        <v>984</v>
      </c>
      <c r="G28" s="1018"/>
    </row>
    <row r="29" spans="1:12" x14ac:dyDescent="0.2">
      <c r="L29" s="367"/>
    </row>
    <row r="30" spans="1:12" x14ac:dyDescent="0.2">
      <c r="L30" s="367"/>
    </row>
    <row r="31" spans="1:12" x14ac:dyDescent="0.2">
      <c r="L31" s="367"/>
    </row>
    <row r="32" spans="1:12" x14ac:dyDescent="0.2">
      <c r="L32" s="367"/>
    </row>
    <row r="33" spans="2:6" x14ac:dyDescent="0.2">
      <c r="B33" s="366"/>
      <c r="C33" s="366"/>
      <c r="D33" s="366"/>
    </row>
    <row r="34" spans="2:6" x14ac:dyDescent="0.2">
      <c r="B34" s="366"/>
      <c r="C34" s="366"/>
      <c r="D34" s="366"/>
    </row>
    <row r="35" spans="2:6" x14ac:dyDescent="0.2">
      <c r="B35" s="366"/>
      <c r="C35" s="366"/>
      <c r="D35" s="366"/>
    </row>
    <row r="37" spans="2:6" x14ac:dyDescent="0.2">
      <c r="F37" s="1036"/>
    </row>
    <row r="42" spans="2:6" x14ac:dyDescent="0.2">
      <c r="F42" s="1036">
        <v>2209</v>
      </c>
    </row>
    <row r="51" spans="6:6" x14ac:dyDescent="0.2">
      <c r="F51" s="594"/>
    </row>
    <row r="52" spans="6:6" x14ac:dyDescent="0.2">
      <c r="F52" s="594"/>
    </row>
    <row r="53" spans="6:6" x14ac:dyDescent="0.2">
      <c r="F53" s="594"/>
    </row>
    <row r="54" spans="6:6" x14ac:dyDescent="0.2">
      <c r="F54" s="594"/>
    </row>
    <row r="55" spans="6:6" x14ac:dyDescent="0.2">
      <c r="F55" s="594"/>
    </row>
    <row r="56" spans="6:6" x14ac:dyDescent="0.2">
      <c r="F56" s="594"/>
    </row>
    <row r="57" spans="6:6" x14ac:dyDescent="0.2">
      <c r="F57" s="594"/>
    </row>
    <row r="58" spans="6:6" x14ac:dyDescent="0.2">
      <c r="F58" s="594"/>
    </row>
    <row r="115" hidden="1" x14ac:dyDescent="0.2"/>
    <row r="159" spans="7:7" x14ac:dyDescent="0.2">
      <c r="G159" s="367"/>
    </row>
    <row r="164" spans="7:7" x14ac:dyDescent="0.2">
      <c r="G164" s="298">
        <v>0</v>
      </c>
    </row>
  </sheetData>
  <mergeCells count="14">
    <mergeCell ref="H3:H4"/>
    <mergeCell ref="I3:I4"/>
    <mergeCell ref="J3:J4"/>
    <mergeCell ref="K3:K4"/>
    <mergeCell ref="A1:L1"/>
    <mergeCell ref="A2:A4"/>
    <mergeCell ref="B2:B4"/>
    <mergeCell ref="C2:E2"/>
    <mergeCell ref="G2:G4"/>
    <mergeCell ref="H2:K2"/>
    <mergeCell ref="L2:L4"/>
    <mergeCell ref="C3:C4"/>
    <mergeCell ref="D3:D4"/>
    <mergeCell ref="E3:E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9309"/>
  <sheetViews>
    <sheetView topLeftCell="A10" workbookViewId="0">
      <selection activeCell="A44" sqref="A44:XFD44"/>
    </sheetView>
  </sheetViews>
  <sheetFormatPr baseColWidth="10" defaultRowHeight="15" x14ac:dyDescent="0.25"/>
  <cols>
    <col min="1" max="1" width="28.7109375" customWidth="1"/>
    <col min="2" max="2" width="5.140625" bestFit="1" customWidth="1"/>
    <col min="3" max="3" width="10.42578125" customWidth="1"/>
    <col min="4" max="5" width="14.42578125" style="2" customWidth="1"/>
    <col min="6" max="6" width="11" style="2" customWidth="1"/>
    <col min="7" max="7" width="21.5703125" style="2" customWidth="1"/>
    <col min="8" max="9" width="14.7109375" style="2" customWidth="1"/>
    <col min="10" max="10" width="14.28515625" style="2" customWidth="1"/>
    <col min="11" max="11" width="14.42578125" style="2" customWidth="1"/>
  </cols>
  <sheetData>
    <row r="1" spans="1:11" s="503" customFormat="1" ht="33.75" customHeight="1" thickBot="1" x14ac:dyDescent="0.25">
      <c r="A1" s="1866" t="s">
        <v>1010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8"/>
    </row>
    <row r="2" spans="1:11" s="503" customFormat="1" ht="12.75" x14ac:dyDescent="0.2">
      <c r="A2" s="1869" t="s">
        <v>952</v>
      </c>
      <c r="B2" s="1871" t="s">
        <v>953</v>
      </c>
      <c r="C2" s="1873" t="s">
        <v>954</v>
      </c>
      <c r="D2" s="1874"/>
      <c r="E2" s="1875"/>
      <c r="F2" s="1871" t="s">
        <v>1011</v>
      </c>
      <c r="G2" s="1873" t="s">
        <v>956</v>
      </c>
      <c r="H2" s="1874"/>
      <c r="I2" s="1875"/>
      <c r="J2" s="550"/>
      <c r="K2" s="1876" t="s">
        <v>159</v>
      </c>
    </row>
    <row r="3" spans="1:11" s="503" customFormat="1" ht="24.95" customHeight="1" thickBot="1" x14ac:dyDescent="0.25">
      <c r="A3" s="1870"/>
      <c r="B3" s="1872"/>
      <c r="C3" s="1065" t="s">
        <v>957</v>
      </c>
      <c r="D3" s="1066" t="s">
        <v>1012</v>
      </c>
      <c r="E3" s="1067" t="s">
        <v>1013</v>
      </c>
      <c r="F3" s="1872"/>
      <c r="G3" s="1065" t="s">
        <v>957</v>
      </c>
      <c r="H3" s="1066" t="s">
        <v>1012</v>
      </c>
      <c r="I3" s="1066" t="s">
        <v>1013</v>
      </c>
      <c r="J3" s="1068" t="s">
        <v>1014</v>
      </c>
      <c r="K3" s="1877"/>
    </row>
    <row r="4" spans="1:11" s="2" customFormat="1" x14ac:dyDescent="0.25">
      <c r="A4" s="1069" t="s">
        <v>1015</v>
      </c>
      <c r="B4" s="1070" t="s">
        <v>964</v>
      </c>
      <c r="C4" s="1071">
        <v>1025.5329999999999</v>
      </c>
      <c r="D4" s="1071">
        <v>1158.52675</v>
      </c>
      <c r="E4" s="1071">
        <v>0</v>
      </c>
      <c r="F4" s="1072">
        <v>109</v>
      </c>
      <c r="G4" s="1073">
        <v>1759921.2485</v>
      </c>
      <c r="H4" s="1074">
        <v>1515352.9890000001</v>
      </c>
      <c r="I4" s="1074">
        <v>0</v>
      </c>
      <c r="J4" s="1074">
        <v>30048.387499999997</v>
      </c>
      <c r="K4" s="1075">
        <v>3275274.2374999998</v>
      </c>
    </row>
    <row r="5" spans="1:11" s="2" customFormat="1" hidden="1" x14ac:dyDescent="0.25">
      <c r="A5" s="1076"/>
      <c r="B5" s="1077"/>
      <c r="C5" s="1078"/>
      <c r="D5" s="1078"/>
      <c r="E5" s="1078"/>
      <c r="F5" s="1079"/>
      <c r="G5" s="1073">
        <v>0</v>
      </c>
      <c r="H5" s="1074">
        <v>0</v>
      </c>
      <c r="I5" s="1073"/>
      <c r="J5" s="1073"/>
      <c r="K5" s="1080"/>
    </row>
    <row r="6" spans="1:11" s="2" customFormat="1" x14ac:dyDescent="0.25">
      <c r="A6" s="1076" t="s">
        <v>1016</v>
      </c>
      <c r="B6" s="1077" t="s">
        <v>964</v>
      </c>
      <c r="C6" s="1078">
        <v>965.15024999999991</v>
      </c>
      <c r="D6" s="1078">
        <v>649.94224999999994</v>
      </c>
      <c r="E6" s="1078">
        <v>0</v>
      </c>
      <c r="F6" s="1079">
        <v>13</v>
      </c>
      <c r="G6" s="1073">
        <v>192555.84399999998</v>
      </c>
      <c r="H6" s="1074">
        <v>101390.99099999998</v>
      </c>
      <c r="I6" s="1073">
        <v>0</v>
      </c>
      <c r="J6" s="1073">
        <v>22611.294999999998</v>
      </c>
      <c r="K6" s="1080">
        <v>293946.83499999996</v>
      </c>
    </row>
    <row r="7" spans="1:11" s="2" customFormat="1" x14ac:dyDescent="0.25">
      <c r="A7" s="1076" t="s">
        <v>1017</v>
      </c>
      <c r="B7" s="1077">
        <v>2</v>
      </c>
      <c r="C7" s="1078">
        <v>120.65274999999998</v>
      </c>
      <c r="D7" s="1078">
        <v>136.29424999999998</v>
      </c>
      <c r="E7" s="1078">
        <v>0</v>
      </c>
      <c r="F7" s="1079">
        <v>16</v>
      </c>
      <c r="G7" s="1073">
        <v>29909.335999999996</v>
      </c>
      <c r="H7" s="1074">
        <v>26168.495999999996</v>
      </c>
      <c r="I7" s="1073">
        <v>0</v>
      </c>
      <c r="J7" s="1073">
        <v>3504.8644999999997</v>
      </c>
      <c r="K7" s="1080">
        <v>56077.831999999995</v>
      </c>
    </row>
    <row r="8" spans="1:11" s="2" customFormat="1" x14ac:dyDescent="0.25">
      <c r="A8" s="1076" t="s">
        <v>1017</v>
      </c>
      <c r="B8" s="1081">
        <v>3</v>
      </c>
      <c r="C8" s="1078">
        <v>180.97399999999999</v>
      </c>
      <c r="D8" s="1078">
        <v>204.44649999999999</v>
      </c>
      <c r="E8" s="1078">
        <v>0</v>
      </c>
      <c r="F8" s="1079">
        <v>74</v>
      </c>
      <c r="G8" s="1073">
        <v>207490.709</v>
      </c>
      <c r="H8" s="1074">
        <v>181548.492</v>
      </c>
      <c r="I8" s="1073">
        <v>0</v>
      </c>
      <c r="J8" s="1073">
        <v>5257.2865000000002</v>
      </c>
      <c r="K8" s="1080">
        <v>389039.201</v>
      </c>
    </row>
    <row r="9" spans="1:11" s="2" customFormat="1" x14ac:dyDescent="0.25">
      <c r="A9" s="1076" t="s">
        <v>1018</v>
      </c>
      <c r="B9" s="1077">
        <v>4</v>
      </c>
      <c r="C9" s="1078">
        <v>241.30549999999997</v>
      </c>
      <c r="D9" s="1078">
        <v>272.59874999999994</v>
      </c>
      <c r="E9" s="1078">
        <v>0</v>
      </c>
      <c r="F9" s="1079">
        <v>50</v>
      </c>
      <c r="G9" s="1073">
        <v>186933.34999999998</v>
      </c>
      <c r="H9" s="1074">
        <v>163559.24999999994</v>
      </c>
      <c r="I9" s="1073">
        <v>0</v>
      </c>
      <c r="J9" s="1073">
        <v>7009.851999999998</v>
      </c>
      <c r="K9" s="1080">
        <v>350492.59999999992</v>
      </c>
    </row>
    <row r="10" spans="1:11" s="2" customFormat="1" x14ac:dyDescent="0.25">
      <c r="A10" s="1076" t="s">
        <v>1018</v>
      </c>
      <c r="B10" s="1077">
        <v>5</v>
      </c>
      <c r="C10" s="1078">
        <v>301.62674999999996</v>
      </c>
      <c r="D10" s="1078">
        <v>340.74074999999999</v>
      </c>
      <c r="E10" s="1078">
        <v>0</v>
      </c>
      <c r="F10" s="1079">
        <v>30</v>
      </c>
      <c r="G10" s="1073">
        <v>140197.9215</v>
      </c>
      <c r="H10" s="1074">
        <v>122666.67</v>
      </c>
      <c r="I10" s="1073">
        <v>0</v>
      </c>
      <c r="J10" s="1073">
        <v>8762.153049999999</v>
      </c>
      <c r="K10" s="1080">
        <v>262864.59149999998</v>
      </c>
    </row>
    <row r="11" spans="1:11" s="2" customFormat="1" x14ac:dyDescent="0.25">
      <c r="A11" s="1076" t="s">
        <v>1017</v>
      </c>
      <c r="B11" s="1077">
        <v>6</v>
      </c>
      <c r="C11" s="1078">
        <v>361.94799999999998</v>
      </c>
      <c r="D11" s="1078">
        <v>408.89299999999997</v>
      </c>
      <c r="E11" s="1078">
        <v>0</v>
      </c>
      <c r="F11" s="1079">
        <v>209</v>
      </c>
      <c r="G11" s="1073">
        <v>1171746.4824999999</v>
      </c>
      <c r="H11" s="1074">
        <v>1025503.6439999999</v>
      </c>
      <c r="I11" s="1073">
        <v>0</v>
      </c>
      <c r="J11" s="1073">
        <v>10513.1585</v>
      </c>
      <c r="K11" s="1080">
        <v>2197250.1264999998</v>
      </c>
    </row>
    <row r="12" spans="1:11" s="2" customFormat="1" x14ac:dyDescent="0.25">
      <c r="A12" s="1076" t="s">
        <v>1019</v>
      </c>
      <c r="B12" s="1077" t="s">
        <v>964</v>
      </c>
      <c r="C12" s="1078">
        <v>1085.8542499999999</v>
      </c>
      <c r="D12" s="1078">
        <v>1226.6789999999999</v>
      </c>
      <c r="E12" s="1078">
        <v>0</v>
      </c>
      <c r="F12" s="1079">
        <v>347</v>
      </c>
      <c r="G12" s="1073">
        <v>5837828.931499999</v>
      </c>
      <c r="H12" s="1074">
        <v>5107891.3559999997</v>
      </c>
      <c r="I12" s="1073">
        <v>0</v>
      </c>
      <c r="J12" s="1073">
        <v>31543.862499999992</v>
      </c>
      <c r="K12" s="1080">
        <v>10945720.287499998</v>
      </c>
    </row>
    <row r="13" spans="1:11" s="2" customFormat="1" x14ac:dyDescent="0.25">
      <c r="A13" s="1076" t="s">
        <v>1020</v>
      </c>
      <c r="B13" s="1077" t="s">
        <v>964</v>
      </c>
      <c r="C13" s="1078">
        <v>0</v>
      </c>
      <c r="D13" s="1078">
        <v>0</v>
      </c>
      <c r="E13" s="1082">
        <v>0</v>
      </c>
      <c r="F13" s="1079">
        <v>0</v>
      </c>
      <c r="G13" s="1073">
        <v>0</v>
      </c>
      <c r="H13" s="1074">
        <v>0</v>
      </c>
      <c r="I13" s="1073">
        <v>0</v>
      </c>
      <c r="J13" s="1073">
        <v>0</v>
      </c>
      <c r="K13" s="1080">
        <v>0</v>
      </c>
    </row>
    <row r="14" spans="1:11" s="2" customFormat="1" hidden="1" x14ac:dyDescent="0.25">
      <c r="A14" s="1076"/>
      <c r="B14" s="1077"/>
      <c r="C14" s="1078"/>
      <c r="D14" s="1078"/>
      <c r="E14" s="1078"/>
      <c r="F14" s="1079"/>
      <c r="G14" s="1073">
        <v>0</v>
      </c>
      <c r="H14" s="1074">
        <v>0</v>
      </c>
      <c r="I14" s="1073"/>
      <c r="J14" s="1073"/>
      <c r="K14" s="1080"/>
    </row>
    <row r="15" spans="1:11" s="2" customFormat="1" hidden="1" x14ac:dyDescent="0.25">
      <c r="A15" s="1076"/>
      <c r="B15" s="1077"/>
      <c r="C15" s="1078"/>
      <c r="D15" s="1078"/>
      <c r="E15" s="1078"/>
      <c r="F15" s="1079"/>
      <c r="G15" s="1073">
        <v>0</v>
      </c>
      <c r="H15" s="1074">
        <v>0</v>
      </c>
      <c r="I15" s="1073"/>
      <c r="J15" s="1073"/>
      <c r="K15" s="1080"/>
    </row>
    <row r="16" spans="1:11" s="2" customFormat="1" hidden="1" x14ac:dyDescent="0.25">
      <c r="A16" s="1076"/>
      <c r="B16" s="1077"/>
      <c r="C16" s="1078"/>
      <c r="D16" s="1078"/>
      <c r="E16" s="1078"/>
      <c r="F16" s="1079"/>
      <c r="G16" s="1073">
        <v>0</v>
      </c>
      <c r="H16" s="1074">
        <v>0</v>
      </c>
      <c r="I16" s="1073"/>
      <c r="J16" s="1073"/>
      <c r="K16" s="1080"/>
    </row>
    <row r="17" spans="1:11" s="2" customFormat="1" hidden="1" x14ac:dyDescent="0.25">
      <c r="A17" s="1076"/>
      <c r="B17" s="1077"/>
      <c r="C17" s="1078"/>
      <c r="D17" s="1078"/>
      <c r="E17" s="1078"/>
      <c r="F17" s="1079"/>
      <c r="G17" s="1073">
        <v>0</v>
      </c>
      <c r="H17" s="1074">
        <v>0</v>
      </c>
      <c r="I17" s="1073"/>
      <c r="J17" s="1073"/>
      <c r="K17" s="1080"/>
    </row>
    <row r="18" spans="1:11" s="2" customFormat="1" x14ac:dyDescent="0.25">
      <c r="A18" s="1076" t="s">
        <v>1021</v>
      </c>
      <c r="B18" s="1077" t="s">
        <v>964</v>
      </c>
      <c r="C18" s="1078">
        <v>1206.5069999999998</v>
      </c>
      <c r="D18" s="1078">
        <v>1362.97325</v>
      </c>
      <c r="E18" s="1078">
        <v>0</v>
      </c>
      <c r="F18" s="1079">
        <v>322</v>
      </c>
      <c r="G18" s="1073">
        <v>6019161.4559999993</v>
      </c>
      <c r="H18" s="1074">
        <v>5266528.6380000003</v>
      </c>
      <c r="I18" s="1073">
        <v>0</v>
      </c>
      <c r="J18" s="1073">
        <v>35048.726999999999</v>
      </c>
      <c r="K18" s="1080">
        <v>11285690.094000001</v>
      </c>
    </row>
    <row r="19" spans="1:11" s="2" customFormat="1" hidden="1" x14ac:dyDescent="0.25">
      <c r="A19" s="1076"/>
      <c r="B19" s="1077"/>
      <c r="C19" s="1078"/>
      <c r="D19" s="1078"/>
      <c r="E19" s="1078"/>
      <c r="F19" s="1079"/>
      <c r="G19" s="1073">
        <v>0</v>
      </c>
      <c r="H19" s="1074">
        <v>0</v>
      </c>
      <c r="I19" s="1073"/>
      <c r="J19" s="1073"/>
      <c r="K19" s="1080"/>
    </row>
    <row r="20" spans="1:11" s="2" customFormat="1" hidden="1" x14ac:dyDescent="0.25">
      <c r="A20" s="1076" t="s">
        <v>1022</v>
      </c>
      <c r="B20" s="1077">
        <v>3</v>
      </c>
      <c r="C20" s="1078">
        <v>202.32</v>
      </c>
      <c r="D20" s="1078">
        <v>116.36</v>
      </c>
      <c r="E20" s="1078">
        <v>0</v>
      </c>
      <c r="F20" s="1079">
        <v>0</v>
      </c>
      <c r="G20" s="1073">
        <v>0</v>
      </c>
      <c r="H20" s="1074">
        <v>0</v>
      </c>
      <c r="I20" s="1073">
        <v>0</v>
      </c>
      <c r="J20" s="1073" t="e">
        <v>#DIV/0!</v>
      </c>
      <c r="K20" s="1080">
        <v>0</v>
      </c>
    </row>
    <row r="21" spans="1:11" s="2" customFormat="1" hidden="1" x14ac:dyDescent="0.25">
      <c r="A21" s="1076" t="s">
        <v>1022</v>
      </c>
      <c r="B21" s="1077">
        <v>4</v>
      </c>
      <c r="C21" s="1078">
        <v>269.76</v>
      </c>
      <c r="D21" s="1078">
        <v>155.15</v>
      </c>
      <c r="E21" s="1078">
        <v>0</v>
      </c>
      <c r="F21" s="1079">
        <v>0</v>
      </c>
      <c r="G21" s="1073">
        <v>0</v>
      </c>
      <c r="H21" s="1074">
        <v>0</v>
      </c>
      <c r="I21" s="1073">
        <v>0</v>
      </c>
      <c r="J21" s="1073" t="e">
        <v>#DIV/0!</v>
      </c>
      <c r="K21" s="1080">
        <v>0</v>
      </c>
    </row>
    <row r="22" spans="1:11" s="2" customFormat="1" hidden="1" x14ac:dyDescent="0.25">
      <c r="A22" s="1076" t="s">
        <v>1022</v>
      </c>
      <c r="B22" s="1077">
        <v>5</v>
      </c>
      <c r="C22" s="1083">
        <v>337.2</v>
      </c>
      <c r="D22" s="1078">
        <v>193.94</v>
      </c>
      <c r="E22" s="1084">
        <v>0</v>
      </c>
      <c r="F22" s="1079">
        <v>0</v>
      </c>
      <c r="G22" s="1073">
        <v>0</v>
      </c>
      <c r="H22" s="1074">
        <v>0</v>
      </c>
      <c r="I22" s="1073">
        <v>0</v>
      </c>
      <c r="J22" s="1073" t="e">
        <v>#DIV/0!</v>
      </c>
      <c r="K22" s="1080">
        <v>0</v>
      </c>
    </row>
    <row r="23" spans="1:11" s="2" customFormat="1" hidden="1" x14ac:dyDescent="0.25">
      <c r="A23" s="1076" t="s">
        <v>1022</v>
      </c>
      <c r="B23" s="1077">
        <v>6</v>
      </c>
      <c r="C23" s="1083">
        <v>404.64</v>
      </c>
      <c r="D23" s="1078">
        <v>232.72</v>
      </c>
      <c r="E23" s="1084">
        <v>0</v>
      </c>
      <c r="F23" s="1079">
        <v>0</v>
      </c>
      <c r="G23" s="1073">
        <v>0</v>
      </c>
      <c r="H23" s="1074">
        <v>0</v>
      </c>
      <c r="I23" s="1073">
        <v>0</v>
      </c>
      <c r="J23" s="1073" t="e">
        <v>#DIV/0!</v>
      </c>
      <c r="K23" s="1080">
        <v>0</v>
      </c>
    </row>
    <row r="24" spans="1:11" s="2" customFormat="1" hidden="1" x14ac:dyDescent="0.25">
      <c r="A24" s="1076" t="s">
        <v>1022</v>
      </c>
      <c r="B24" s="1077" t="s">
        <v>964</v>
      </c>
      <c r="C24" s="1078">
        <v>887.22</v>
      </c>
      <c r="D24" s="1071">
        <v>466.36</v>
      </c>
      <c r="E24" s="1078">
        <v>131.11000000000001</v>
      </c>
      <c r="F24" s="1079">
        <v>0</v>
      </c>
      <c r="G24" s="1073">
        <v>0</v>
      </c>
      <c r="H24" s="1074">
        <v>0</v>
      </c>
      <c r="I24" s="1073">
        <v>0</v>
      </c>
      <c r="J24" s="1073" t="e">
        <v>#DIV/0!</v>
      </c>
      <c r="K24" s="1080">
        <v>0</v>
      </c>
    </row>
    <row r="25" spans="1:11" s="2" customFormat="1" hidden="1" x14ac:dyDescent="0.25">
      <c r="A25" s="1076" t="s">
        <v>1023</v>
      </c>
      <c r="B25" s="1077">
        <v>3</v>
      </c>
      <c r="C25" s="1078">
        <v>202.32</v>
      </c>
      <c r="D25" s="1078">
        <v>191.65</v>
      </c>
      <c r="E25" s="1078">
        <v>0</v>
      </c>
      <c r="F25" s="1079">
        <v>0</v>
      </c>
      <c r="G25" s="1073">
        <v>0</v>
      </c>
      <c r="H25" s="1074">
        <v>0</v>
      </c>
      <c r="I25" s="1073">
        <v>0</v>
      </c>
      <c r="J25" s="1073" t="e">
        <v>#DIV/0!</v>
      </c>
      <c r="K25" s="1080">
        <v>0</v>
      </c>
    </row>
    <row r="26" spans="1:11" s="2" customFormat="1" hidden="1" x14ac:dyDescent="0.25">
      <c r="A26" s="1076" t="s">
        <v>1023</v>
      </c>
      <c r="B26" s="1077">
        <v>4</v>
      </c>
      <c r="C26" s="1078">
        <v>269.76</v>
      </c>
      <c r="D26" s="1078">
        <v>255.53</v>
      </c>
      <c r="E26" s="1078">
        <v>0</v>
      </c>
      <c r="F26" s="1079">
        <v>0</v>
      </c>
      <c r="G26" s="1073">
        <v>0</v>
      </c>
      <c r="H26" s="1074">
        <v>0</v>
      </c>
      <c r="I26" s="1073"/>
      <c r="J26" s="1073" t="e">
        <v>#DIV/0!</v>
      </c>
      <c r="K26" s="1080">
        <v>0</v>
      </c>
    </row>
    <row r="27" spans="1:11" s="2" customFormat="1" hidden="1" x14ac:dyDescent="0.25">
      <c r="A27" s="1076" t="s">
        <v>1023</v>
      </c>
      <c r="B27" s="1077">
        <v>5</v>
      </c>
      <c r="C27" s="1078">
        <v>337.2</v>
      </c>
      <c r="D27" s="1078">
        <v>319.41000000000003</v>
      </c>
      <c r="E27" s="1078">
        <v>0</v>
      </c>
      <c r="F27" s="1079">
        <v>0</v>
      </c>
      <c r="G27" s="1073">
        <v>0</v>
      </c>
      <c r="H27" s="1074">
        <v>0</v>
      </c>
      <c r="I27" s="1073">
        <v>0</v>
      </c>
      <c r="J27" s="1073" t="e">
        <v>#DIV/0!</v>
      </c>
      <c r="K27" s="1080">
        <v>0</v>
      </c>
    </row>
    <row r="28" spans="1:11" s="2" customFormat="1" hidden="1" x14ac:dyDescent="0.25">
      <c r="A28" s="1076" t="s">
        <v>1023</v>
      </c>
      <c r="B28" s="1077">
        <v>6</v>
      </c>
      <c r="C28" s="1078">
        <v>404.64</v>
      </c>
      <c r="D28" s="1078">
        <v>383.29</v>
      </c>
      <c r="E28" s="1078">
        <v>0</v>
      </c>
      <c r="F28" s="1079">
        <v>0</v>
      </c>
      <c r="G28" s="1073">
        <v>0</v>
      </c>
      <c r="H28" s="1074">
        <v>0</v>
      </c>
      <c r="I28" s="1073">
        <v>0</v>
      </c>
      <c r="J28" s="1073" t="e">
        <v>#DIV/0!</v>
      </c>
      <c r="K28" s="1080">
        <v>0</v>
      </c>
    </row>
    <row r="29" spans="1:11" s="2" customFormat="1" hidden="1" x14ac:dyDescent="0.25">
      <c r="A29" s="1076" t="s">
        <v>1023</v>
      </c>
      <c r="B29" s="1077" t="s">
        <v>964</v>
      </c>
      <c r="C29" s="1078">
        <v>887.22</v>
      </c>
      <c r="D29" s="1078">
        <v>636.70000000000005</v>
      </c>
      <c r="E29" s="1078">
        <v>284.43</v>
      </c>
      <c r="F29" s="1079">
        <v>0</v>
      </c>
      <c r="G29" s="1073">
        <v>0</v>
      </c>
      <c r="H29" s="1074">
        <v>0</v>
      </c>
      <c r="I29" s="1073">
        <v>0</v>
      </c>
      <c r="J29" s="1073" t="e">
        <v>#DIV/0!</v>
      </c>
      <c r="K29" s="1080">
        <v>0</v>
      </c>
    </row>
    <row r="30" spans="1:11" s="2" customFormat="1" x14ac:dyDescent="0.25">
      <c r="A30" s="1076" t="s">
        <v>1024</v>
      </c>
      <c r="B30" s="1077">
        <v>3</v>
      </c>
      <c r="C30" s="1078">
        <v>290.12624999999997</v>
      </c>
      <c r="D30" s="1078">
        <v>0</v>
      </c>
      <c r="E30" s="1078">
        <v>0</v>
      </c>
      <c r="F30" s="1079">
        <v>96</v>
      </c>
      <c r="G30" s="1073">
        <v>334225.43999999994</v>
      </c>
      <c r="H30" s="1074">
        <v>0</v>
      </c>
      <c r="I30" s="1073">
        <v>0</v>
      </c>
      <c r="J30" s="1073">
        <v>3481.5149999999994</v>
      </c>
      <c r="K30" s="1080">
        <v>334225.43999999994</v>
      </c>
    </row>
    <row r="31" spans="1:11" s="2" customFormat="1" x14ac:dyDescent="0.25">
      <c r="A31" s="1076" t="s">
        <v>1025</v>
      </c>
      <c r="B31" s="1077" t="s">
        <v>964</v>
      </c>
      <c r="C31" s="1078">
        <v>1108.95775</v>
      </c>
      <c r="D31" s="1078">
        <v>744.9392499999999</v>
      </c>
      <c r="E31" s="1078">
        <v>119.57649999999998</v>
      </c>
      <c r="F31" s="1079">
        <v>1</v>
      </c>
      <c r="G31" s="1073">
        <v>17018.198</v>
      </c>
      <c r="H31" s="1074">
        <v>8939.2709999999988</v>
      </c>
      <c r="I31" s="1073">
        <v>1434.9179999999997</v>
      </c>
      <c r="J31" s="1073">
        <v>27392.386999999995</v>
      </c>
      <c r="K31" s="1080">
        <v>27392.386999999995</v>
      </c>
    </row>
    <row r="32" spans="1:11" s="2" customFormat="1" x14ac:dyDescent="0.25">
      <c r="A32" s="1076" t="s">
        <v>1026</v>
      </c>
      <c r="B32" s="1077" t="s">
        <v>964</v>
      </c>
      <c r="C32" s="1078">
        <v>1663.9234999999999</v>
      </c>
      <c r="D32" s="1078">
        <v>996.98674999999992</v>
      </c>
      <c r="E32" s="1078">
        <v>111.36624999999999</v>
      </c>
      <c r="F32" s="1079">
        <v>2</v>
      </c>
      <c r="G32" s="1073">
        <v>42796.414999999994</v>
      </c>
      <c r="H32" s="1074">
        <v>23927.681999999997</v>
      </c>
      <c r="I32" s="1073">
        <v>2672.79</v>
      </c>
      <c r="J32" s="1073">
        <v>34698.443499999994</v>
      </c>
      <c r="K32" s="1080">
        <v>69396.886999999988</v>
      </c>
    </row>
    <row r="33" spans="1:11" s="2" customFormat="1" x14ac:dyDescent="0.25">
      <c r="A33" s="1076" t="s">
        <v>1027</v>
      </c>
      <c r="B33" s="1077" t="s">
        <v>964</v>
      </c>
      <c r="C33" s="1078">
        <v>1649.5529999999999</v>
      </c>
      <c r="D33" s="1078">
        <v>442.63599999999991</v>
      </c>
      <c r="E33" s="1078">
        <v>0</v>
      </c>
      <c r="F33" s="1079">
        <v>4</v>
      </c>
      <c r="G33" s="1073">
        <v>92374.967999999993</v>
      </c>
      <c r="H33" s="1074">
        <v>21246.527999999995</v>
      </c>
      <c r="I33" s="1073">
        <v>0</v>
      </c>
      <c r="J33" s="1073">
        <v>28405.373999999996</v>
      </c>
      <c r="K33" s="1080">
        <v>113621.49599999998</v>
      </c>
    </row>
    <row r="34" spans="1:11" s="2" customFormat="1" x14ac:dyDescent="0.25">
      <c r="A34" s="1076" t="s">
        <v>1028</v>
      </c>
      <c r="B34" s="1077"/>
      <c r="C34" s="1078"/>
      <c r="D34" s="1078"/>
      <c r="E34" s="1078"/>
      <c r="F34" s="1079">
        <v>3</v>
      </c>
      <c r="G34" s="1073"/>
      <c r="H34" s="1073"/>
      <c r="I34" s="1073"/>
      <c r="J34" s="1073"/>
      <c r="K34" s="1080">
        <v>155000</v>
      </c>
    </row>
    <row r="35" spans="1:11" s="2" customFormat="1" x14ac:dyDescent="0.25">
      <c r="A35" s="1007" t="s">
        <v>978</v>
      </c>
      <c r="B35" s="1085"/>
      <c r="C35" s="1086"/>
      <c r="D35" s="1086"/>
      <c r="E35" s="1086"/>
      <c r="F35" s="1087"/>
      <c r="G35" s="1086"/>
      <c r="H35" s="1086"/>
      <c r="I35" s="1086"/>
      <c r="J35" s="1086"/>
      <c r="K35" s="1080">
        <v>2849842.1199999996</v>
      </c>
    </row>
    <row r="36" spans="1:11" s="2" customFormat="1" x14ac:dyDescent="0.25">
      <c r="A36" s="1007" t="s">
        <v>979</v>
      </c>
      <c r="B36" s="1085"/>
      <c r="C36" s="1086"/>
      <c r="D36" s="1086"/>
      <c r="E36" s="1086"/>
      <c r="F36" s="1087"/>
      <c r="G36" s="1086"/>
      <c r="H36" s="1086"/>
      <c r="I36" s="1086"/>
      <c r="J36" s="1086"/>
      <c r="K36" s="1080">
        <v>818468.07599999988</v>
      </c>
    </row>
    <row r="37" spans="1:11" s="2" customFormat="1" x14ac:dyDescent="0.25">
      <c r="A37" s="1089" t="s">
        <v>1029</v>
      </c>
      <c r="B37" s="1085"/>
      <c r="C37" s="1086"/>
      <c r="D37" s="1086"/>
      <c r="E37" s="1086"/>
      <c r="F37" s="1087"/>
      <c r="G37" s="1086"/>
      <c r="H37" s="1086"/>
      <c r="I37" s="1086"/>
      <c r="J37" s="1086"/>
      <c r="K37" s="1080">
        <v>817829.55073186348</v>
      </c>
    </row>
    <row r="38" spans="1:11" s="2" customFormat="1" x14ac:dyDescent="0.25">
      <c r="A38" s="1090" t="s">
        <v>1030</v>
      </c>
      <c r="B38" s="1091"/>
      <c r="C38" s="1092"/>
      <c r="D38" s="1092"/>
      <c r="E38" s="1092"/>
      <c r="F38" s="1093">
        <v>147</v>
      </c>
      <c r="G38" s="1092"/>
      <c r="H38" s="1092"/>
      <c r="I38" s="1092"/>
      <c r="J38" s="1092"/>
      <c r="K38" s="1080">
        <v>650000</v>
      </c>
    </row>
    <row r="39" spans="1:11" s="2" customFormat="1" ht="15.75" thickBot="1" x14ac:dyDescent="0.3">
      <c r="A39" s="1090" t="s">
        <v>1031</v>
      </c>
      <c r="B39" s="20"/>
      <c r="C39" s="1094"/>
      <c r="D39" s="1094"/>
      <c r="E39" s="1094"/>
      <c r="F39" s="1095"/>
      <c r="G39" s="1094"/>
      <c r="H39" s="1094"/>
      <c r="I39" s="1094"/>
      <c r="J39" s="1096"/>
      <c r="K39" s="1105">
        <v>100000</v>
      </c>
    </row>
    <row r="40" spans="1:11" s="537" customFormat="1" ht="20.25" customHeight="1" thickBot="1" x14ac:dyDescent="0.3">
      <c r="A40" s="1097" t="s">
        <v>1032</v>
      </c>
      <c r="B40" s="1098"/>
      <c r="C40" s="1099"/>
      <c r="D40" s="1100"/>
      <c r="E40" s="1100"/>
      <c r="F40" s="1101">
        <v>1423</v>
      </c>
      <c r="G40" s="1102">
        <v>16032160.299999999</v>
      </c>
      <c r="H40" s="1102">
        <v>13564724.007000001</v>
      </c>
      <c r="I40" s="1102">
        <v>4107.7079999999996</v>
      </c>
      <c r="J40" s="1102"/>
      <c r="K40" s="1103">
        <v>34992131.761731856</v>
      </c>
    </row>
    <row r="42" spans="1:11" x14ac:dyDescent="0.25">
      <c r="A42" s="150"/>
      <c r="B42" s="150"/>
      <c r="C42" s="150"/>
      <c r="D42" s="20"/>
      <c r="E42" s="20"/>
      <c r="F42" s="1088"/>
      <c r="K42" s="1104"/>
    </row>
    <row r="43" spans="1:11" x14ac:dyDescent="0.25">
      <c r="A43" s="150"/>
      <c r="B43" s="150"/>
      <c r="C43" s="150"/>
      <c r="D43" s="20"/>
      <c r="E43" s="20"/>
      <c r="F43" s="1088"/>
    </row>
    <row r="44" spans="1:11" x14ac:dyDescent="0.25">
      <c r="A44" s="662" t="s">
        <v>984</v>
      </c>
      <c r="B44" s="150"/>
      <c r="C44" s="150"/>
      <c r="D44" s="20"/>
      <c r="E44" s="20"/>
      <c r="F44" s="1088"/>
    </row>
    <row r="45" spans="1:11" x14ac:dyDescent="0.25">
      <c r="A45" s="150"/>
      <c r="B45" s="150"/>
      <c r="C45" s="150"/>
      <c r="D45" s="20"/>
      <c r="E45" s="20"/>
      <c r="I45" s="1088"/>
      <c r="K45" s="1088"/>
    </row>
    <row r="46" spans="1:11" x14ac:dyDescent="0.25">
      <c r="A46" s="150"/>
      <c r="B46" s="150"/>
      <c r="C46" s="150"/>
      <c r="D46" s="20"/>
      <c r="E46" s="20"/>
    </row>
    <row r="47" spans="1:11" x14ac:dyDescent="0.25">
      <c r="A47" s="150"/>
      <c r="B47" s="150"/>
      <c r="C47" s="20"/>
      <c r="D47" s="20"/>
      <c r="E47" s="20"/>
    </row>
    <row r="48" spans="1:11" x14ac:dyDescent="0.25">
      <c r="A48" s="150"/>
      <c r="B48" s="150"/>
      <c r="C48" s="20"/>
      <c r="D48" s="20"/>
      <c r="E48" s="20"/>
      <c r="F48" s="1088"/>
    </row>
    <row r="49" spans="2:11" x14ac:dyDescent="0.25">
      <c r="C49" s="20"/>
    </row>
    <row r="50" spans="2:11" x14ac:dyDescent="0.25">
      <c r="C50" s="20"/>
    </row>
    <row r="52" spans="2:11" x14ac:dyDescent="0.25">
      <c r="G52" s="1088"/>
    </row>
    <row r="54" spans="2:11" x14ac:dyDescent="0.25">
      <c r="B54" s="150"/>
      <c r="C54" s="150"/>
      <c r="D54" s="20"/>
      <c r="E54" s="20"/>
    </row>
    <row r="55" spans="2:11" x14ac:dyDescent="0.25">
      <c r="B55" s="150"/>
      <c r="C55" s="150"/>
      <c r="D55" s="20"/>
      <c r="E55" s="20"/>
    </row>
    <row r="56" spans="2:11" x14ac:dyDescent="0.25">
      <c r="B56" s="150"/>
      <c r="C56" s="150"/>
      <c r="D56" s="20"/>
      <c r="E56" s="20"/>
    </row>
    <row r="57" spans="2:11" x14ac:dyDescent="0.25">
      <c r="B57" s="150"/>
      <c r="C57" s="150"/>
      <c r="D57" s="20"/>
      <c r="E57" s="20"/>
    </row>
    <row r="58" spans="2:11" x14ac:dyDescent="0.25">
      <c r="B58" s="150"/>
      <c r="C58" s="150"/>
      <c r="D58" s="20"/>
      <c r="E58" s="20"/>
    </row>
    <row r="59" spans="2:11" x14ac:dyDescent="0.25">
      <c r="F59" s="308"/>
    </row>
    <row r="60" spans="2:11" x14ac:dyDescent="0.25">
      <c r="F60" s="308"/>
    </row>
    <row r="61" spans="2:11" x14ac:dyDescent="0.25">
      <c r="F61" s="308"/>
    </row>
    <row r="62" spans="2:11" x14ac:dyDescent="0.25">
      <c r="F62" s="308"/>
    </row>
    <row r="63" spans="2:11" x14ac:dyDescent="0.25">
      <c r="F63" s="308"/>
    </row>
    <row r="64" spans="2:11" x14ac:dyDescent="0.25">
      <c r="D64"/>
      <c r="E64"/>
      <c r="F64" s="308"/>
      <c r="G64"/>
      <c r="H64"/>
      <c r="I64"/>
      <c r="J64"/>
      <c r="K64"/>
    </row>
    <row r="65" spans="4:11" x14ac:dyDescent="0.25">
      <c r="D65"/>
      <c r="E65"/>
      <c r="F65" s="308"/>
      <c r="G65"/>
      <c r="H65"/>
      <c r="I65"/>
      <c r="J65"/>
      <c r="K65"/>
    </row>
    <row r="66" spans="4:11" x14ac:dyDescent="0.25">
      <c r="D66"/>
      <c r="E66"/>
      <c r="F66" s="308"/>
      <c r="G66"/>
      <c r="H66"/>
      <c r="I66"/>
      <c r="J66"/>
      <c r="K66"/>
    </row>
    <row r="167" spans="4:11" x14ac:dyDescent="0.25">
      <c r="D167"/>
      <c r="E167"/>
      <c r="F167"/>
      <c r="G167" s="370"/>
      <c r="H167"/>
      <c r="I167"/>
      <c r="J167"/>
      <c r="K167"/>
    </row>
    <row r="172" spans="4:11" x14ac:dyDescent="0.25">
      <c r="D172"/>
      <c r="E172"/>
      <c r="F172"/>
      <c r="G172" s="2">
        <v>0</v>
      </c>
      <c r="H172"/>
      <c r="I172"/>
      <c r="J172"/>
      <c r="K172"/>
    </row>
    <row r="19309" spans="4:24" x14ac:dyDescent="0.25">
      <c r="D19309"/>
      <c r="E19309"/>
      <c r="F19309"/>
      <c r="G19309"/>
      <c r="H19309"/>
      <c r="I19309"/>
      <c r="J19309"/>
      <c r="K19309"/>
      <c r="X19309" t="s">
        <v>1033</v>
      </c>
    </row>
  </sheetData>
  <mergeCells count="7">
    <mergeCell ref="A1:K1"/>
    <mergeCell ref="A2:A3"/>
    <mergeCell ref="B2:B3"/>
    <mergeCell ref="C2:E2"/>
    <mergeCell ref="F2:F3"/>
    <mergeCell ref="G2:I2"/>
    <mergeCell ref="K2:K3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opLeftCell="A10" workbookViewId="0">
      <selection activeCell="A30" sqref="A30:XFD30"/>
    </sheetView>
  </sheetViews>
  <sheetFormatPr baseColWidth="10" defaultColWidth="10.85546875" defaultRowHeight="15" x14ac:dyDescent="0.25"/>
  <cols>
    <col min="1" max="1" width="44.42578125" style="1107" customWidth="1"/>
    <col min="2" max="2" width="6.85546875" style="1131" customWidth="1"/>
    <col min="3" max="3" width="6.85546875" style="1131" hidden="1" customWidth="1"/>
    <col min="4" max="4" width="11.85546875" style="1107" customWidth="1"/>
    <col min="5" max="5" width="11.42578125" style="1107" customWidth="1"/>
    <col min="6" max="6" width="13.85546875" style="1107" customWidth="1"/>
    <col min="7" max="7" width="5.42578125" style="1107" customWidth="1"/>
    <col min="8" max="8" width="13.42578125" style="1108" customWidth="1"/>
    <col min="9" max="16384" width="10.85546875" style="1107"/>
  </cols>
  <sheetData>
    <row r="1" spans="1:8" ht="15.75" thickBot="1" x14ac:dyDescent="0.3">
      <c r="A1" s="538"/>
      <c r="B1" s="1106"/>
      <c r="C1" s="1106"/>
      <c r="D1" s="538"/>
      <c r="E1" s="538"/>
      <c r="F1" s="538"/>
    </row>
    <row r="2" spans="1:8" ht="27" customHeight="1" thickBot="1" x14ac:dyDescent="0.3">
      <c r="A2" s="1882" t="s">
        <v>1034</v>
      </c>
      <c r="B2" s="1883"/>
      <c r="C2" s="1883"/>
      <c r="D2" s="1883"/>
      <c r="E2" s="1883"/>
      <c r="F2" s="1884"/>
    </row>
    <row r="3" spans="1:8" ht="16.5" customHeight="1" x14ac:dyDescent="0.25">
      <c r="A3" s="1885" t="s">
        <v>1035</v>
      </c>
      <c r="B3" s="1812" t="s">
        <v>1036</v>
      </c>
      <c r="C3" s="1812" t="s">
        <v>1036</v>
      </c>
      <c r="D3" s="1888" t="s">
        <v>1014</v>
      </c>
      <c r="E3" s="1889"/>
      <c r="F3" s="1890" t="s">
        <v>159</v>
      </c>
      <c r="G3" s="1878"/>
      <c r="H3" s="1879"/>
    </row>
    <row r="4" spans="1:8" ht="19.5" customHeight="1" thickBot="1" x14ac:dyDescent="0.3">
      <c r="A4" s="1886"/>
      <c r="B4" s="1887"/>
      <c r="C4" s="1887"/>
      <c r="D4" s="1109" t="s">
        <v>1037</v>
      </c>
      <c r="E4" s="1109" t="s">
        <v>1038</v>
      </c>
      <c r="F4" s="1891"/>
      <c r="G4" s="1878"/>
      <c r="H4" s="1879"/>
    </row>
    <row r="5" spans="1:8" s="1145" customFormat="1" ht="15" customHeight="1" thickBot="1" x14ac:dyDescent="0.3">
      <c r="A5" s="1110" t="s">
        <v>1039</v>
      </c>
      <c r="B5" s="1111">
        <v>1</v>
      </c>
      <c r="C5" s="1111">
        <v>1</v>
      </c>
      <c r="D5" s="1112">
        <v>1549.9537499999999</v>
      </c>
      <c r="E5" s="1113">
        <v>22241.836312499996</v>
      </c>
      <c r="F5" s="1114">
        <v>22241.836312499996</v>
      </c>
      <c r="G5" s="1115"/>
      <c r="H5" s="1116"/>
    </row>
    <row r="6" spans="1:8" s="1145" customFormat="1" ht="15" customHeight="1" thickBot="1" x14ac:dyDescent="0.3">
      <c r="A6" s="1117" t="s">
        <v>1040</v>
      </c>
      <c r="B6" s="1118">
        <v>8</v>
      </c>
      <c r="C6" s="1118">
        <v>7</v>
      </c>
      <c r="D6" s="1119">
        <v>700.70024999999998</v>
      </c>
      <c r="E6" s="1120">
        <v>10055.048587499999</v>
      </c>
      <c r="F6" s="1121">
        <v>80440.388699999996</v>
      </c>
      <c r="G6" s="1880" t="s">
        <v>1041</v>
      </c>
      <c r="H6" s="1881"/>
    </row>
    <row r="7" spans="1:8" s="1145" customFormat="1" ht="15" customHeight="1" x14ac:dyDescent="0.25">
      <c r="A7" s="1117" t="s">
        <v>1042</v>
      </c>
      <c r="B7" s="1122">
        <v>1</v>
      </c>
      <c r="C7" s="1122">
        <v>1</v>
      </c>
      <c r="D7" s="1119">
        <v>700.70024999999998</v>
      </c>
      <c r="E7" s="1120">
        <v>10055.048587499999</v>
      </c>
      <c r="F7" s="1123">
        <v>10055.048587499999</v>
      </c>
      <c r="G7" s="1124"/>
      <c r="H7" s="1125"/>
    </row>
    <row r="8" spans="1:8" s="1145" customFormat="1" ht="15" customHeight="1" x14ac:dyDescent="0.25">
      <c r="A8" s="1117" t="s">
        <v>1043</v>
      </c>
      <c r="B8" s="1122">
        <v>1</v>
      </c>
      <c r="C8" s="1122">
        <v>1</v>
      </c>
      <c r="D8" s="1119">
        <v>700.70024999999998</v>
      </c>
      <c r="E8" s="1120">
        <v>10055.048587499999</v>
      </c>
      <c r="F8" s="1126">
        <v>10055.048587499999</v>
      </c>
      <c r="G8" s="1127"/>
      <c r="H8" s="1128"/>
    </row>
    <row r="9" spans="1:8" s="1145" customFormat="1" ht="15" customHeight="1" x14ac:dyDescent="0.25">
      <c r="A9" s="1117" t="s">
        <v>391</v>
      </c>
      <c r="B9" s="1122">
        <v>1</v>
      </c>
      <c r="C9" s="1122">
        <v>1</v>
      </c>
      <c r="D9" s="1119">
        <v>700.70024999999998</v>
      </c>
      <c r="E9" s="1120">
        <v>10055.048587499999</v>
      </c>
      <c r="F9" s="1123">
        <v>10055.048587499999</v>
      </c>
      <c r="G9" s="1124"/>
      <c r="H9" s="1129"/>
    </row>
    <row r="10" spans="1:8" s="1145" customFormat="1" ht="15" customHeight="1" x14ac:dyDescent="0.25">
      <c r="A10" s="1110" t="s">
        <v>1044</v>
      </c>
      <c r="B10" s="1111">
        <v>2</v>
      </c>
      <c r="C10" s="1122">
        <v>2</v>
      </c>
      <c r="D10" s="1119">
        <v>700.70024999999998</v>
      </c>
      <c r="E10" s="1120">
        <v>10055.048587499999</v>
      </c>
      <c r="F10" s="1123">
        <v>20110.097174999999</v>
      </c>
      <c r="G10" s="1124"/>
      <c r="H10" s="1125"/>
    </row>
    <row r="11" spans="1:8" s="1145" customFormat="1" ht="15" customHeight="1" x14ac:dyDescent="0.25">
      <c r="A11" s="1130" t="s">
        <v>1045</v>
      </c>
      <c r="B11" s="1118">
        <v>22</v>
      </c>
      <c r="C11" s="1118">
        <v>22</v>
      </c>
      <c r="D11" s="1119">
        <v>546.33524999999997</v>
      </c>
      <c r="E11" s="1120">
        <v>7839.9108374999987</v>
      </c>
      <c r="F11" s="1121">
        <v>172478.03842499998</v>
      </c>
      <c r="G11" s="1124"/>
      <c r="H11" s="1128"/>
    </row>
    <row r="12" spans="1:8" s="1145" customFormat="1" ht="15" customHeight="1" x14ac:dyDescent="0.25">
      <c r="A12" s="1117" t="s">
        <v>1046</v>
      </c>
      <c r="B12" s="1122">
        <v>4</v>
      </c>
      <c r="C12" s="1122">
        <v>4</v>
      </c>
      <c r="D12" s="1119">
        <v>546.33524999999997</v>
      </c>
      <c r="E12" s="1120">
        <v>7839.9108374999987</v>
      </c>
      <c r="F12" s="1123">
        <v>31359.643349999995</v>
      </c>
      <c r="G12" s="1124"/>
      <c r="H12" s="1129"/>
    </row>
    <row r="13" spans="1:8" s="1145" customFormat="1" ht="15" customHeight="1" x14ac:dyDescent="0.25">
      <c r="A13" s="1117" t="s">
        <v>1047</v>
      </c>
      <c r="B13" s="1131">
        <v>33</v>
      </c>
      <c r="C13" s="1131">
        <v>28</v>
      </c>
      <c r="D13" s="1119">
        <v>546.33524999999997</v>
      </c>
      <c r="E13" s="1120">
        <v>7839.9108374999987</v>
      </c>
      <c r="F13" s="1123">
        <v>258717.05763749997</v>
      </c>
      <c r="G13" s="1127">
        <v>1</v>
      </c>
      <c r="H13" s="1128">
        <v>7839.9108374999987</v>
      </c>
    </row>
    <row r="14" spans="1:8" s="1145" customFormat="1" ht="15" customHeight="1" x14ac:dyDescent="0.25">
      <c r="A14" s="1130" t="s">
        <v>1048</v>
      </c>
      <c r="B14" s="1132">
        <v>124</v>
      </c>
      <c r="C14" s="1132">
        <v>122</v>
      </c>
      <c r="D14" s="1119">
        <v>395.33224999999999</v>
      </c>
      <c r="E14" s="1120">
        <v>5673.017787499999</v>
      </c>
      <c r="F14" s="1121">
        <v>703454.2056499999</v>
      </c>
      <c r="G14" s="1127"/>
      <c r="H14" s="1128"/>
    </row>
    <row r="15" spans="1:8" s="1145" customFormat="1" ht="15" customHeight="1" x14ac:dyDescent="0.25">
      <c r="A15" s="1110" t="s">
        <v>1049</v>
      </c>
      <c r="B15" s="1111">
        <v>35</v>
      </c>
      <c r="C15" s="1111">
        <v>28</v>
      </c>
      <c r="D15" s="1119">
        <v>395.33224999999999</v>
      </c>
      <c r="E15" s="1120">
        <v>5673.017787499999</v>
      </c>
      <c r="F15" s="1126">
        <v>198555.62256249998</v>
      </c>
      <c r="G15" s="1127">
        <v>9</v>
      </c>
      <c r="H15" s="1128">
        <v>51057.160087499993</v>
      </c>
    </row>
    <row r="16" spans="1:8" s="1145" customFormat="1" ht="15" customHeight="1" x14ac:dyDescent="0.25">
      <c r="A16" s="1130" t="s">
        <v>1050</v>
      </c>
      <c r="B16" s="1118">
        <v>92</v>
      </c>
      <c r="C16" s="1118">
        <v>90</v>
      </c>
      <c r="D16" s="1119">
        <v>294.82074999999998</v>
      </c>
      <c r="E16" s="1120">
        <v>4230.6777624999995</v>
      </c>
      <c r="F16" s="1121">
        <v>389222.35414999997</v>
      </c>
      <c r="G16" s="1127"/>
      <c r="H16" s="1128"/>
    </row>
    <row r="17" spans="1:11" s="1145" customFormat="1" ht="15" customHeight="1" x14ac:dyDescent="0.25">
      <c r="A17" s="1117" t="s">
        <v>1051</v>
      </c>
      <c r="B17" s="1122">
        <v>13</v>
      </c>
      <c r="C17" s="1122">
        <v>18</v>
      </c>
      <c r="D17" s="1119">
        <v>294.82074999999998</v>
      </c>
      <c r="E17" s="1120">
        <v>4230.6777624999995</v>
      </c>
      <c r="F17" s="1123">
        <v>54998.81091249999</v>
      </c>
      <c r="G17" s="1127"/>
      <c r="H17" s="1128"/>
    </row>
    <row r="18" spans="1:11" s="1145" customFormat="1" ht="15" customHeight="1" x14ac:dyDescent="0.25">
      <c r="A18" s="1117" t="s">
        <v>1052</v>
      </c>
      <c r="B18" s="1122">
        <v>22</v>
      </c>
      <c r="C18" s="1122">
        <v>15</v>
      </c>
      <c r="D18" s="1119">
        <v>294.82074999999998</v>
      </c>
      <c r="E18" s="1120">
        <v>4230.6777624999995</v>
      </c>
      <c r="F18" s="1123">
        <v>93074.910774999997</v>
      </c>
      <c r="G18" s="1127">
        <v>0</v>
      </c>
      <c r="H18" s="1128"/>
    </row>
    <row r="19" spans="1:11" s="1145" customFormat="1" ht="15" customHeight="1" x14ac:dyDescent="0.25">
      <c r="A19" s="1117" t="s">
        <v>1053</v>
      </c>
      <c r="B19" s="1122">
        <v>4</v>
      </c>
      <c r="C19" s="1122">
        <v>4</v>
      </c>
      <c r="D19" s="1119">
        <v>294.82074999999998</v>
      </c>
      <c r="E19" s="1120">
        <v>4230.6777624999995</v>
      </c>
      <c r="F19" s="1123">
        <v>16922.711049999998</v>
      </c>
      <c r="G19" s="1127"/>
      <c r="H19" s="1128"/>
    </row>
    <row r="20" spans="1:11" s="1145" customFormat="1" ht="15" customHeight="1" x14ac:dyDescent="0.25">
      <c r="A20" s="1110" t="s">
        <v>1054</v>
      </c>
      <c r="B20" s="1111">
        <v>16</v>
      </c>
      <c r="C20" s="1111">
        <v>18</v>
      </c>
      <c r="D20" s="1119">
        <v>294.82074999999998</v>
      </c>
      <c r="E20" s="1120">
        <v>4230.6777624999995</v>
      </c>
      <c r="F20" s="1126">
        <v>67690.844199999992</v>
      </c>
      <c r="G20" s="1127">
        <v>10</v>
      </c>
      <c r="H20" s="1128">
        <v>42306.777624999995</v>
      </c>
    </row>
    <row r="21" spans="1:11" s="1145" customFormat="1" ht="15" customHeight="1" x14ac:dyDescent="0.25">
      <c r="A21" s="1130" t="s">
        <v>1055</v>
      </c>
      <c r="B21" s="1118">
        <v>15</v>
      </c>
      <c r="C21" s="1118">
        <v>14</v>
      </c>
      <c r="D21" s="1119">
        <v>395.33224999999999</v>
      </c>
      <c r="E21" s="1120">
        <v>5673.017787499999</v>
      </c>
      <c r="F21" s="1121">
        <v>85095.266812499991</v>
      </c>
      <c r="G21" s="1127"/>
      <c r="H21" s="1128"/>
    </row>
    <row r="22" spans="1:11" s="1145" customFormat="1" ht="15" customHeight="1" x14ac:dyDescent="0.25">
      <c r="A22" s="1110" t="s">
        <v>1056</v>
      </c>
      <c r="B22" s="1111">
        <v>3</v>
      </c>
      <c r="C22" s="1111">
        <v>3</v>
      </c>
      <c r="D22" s="1119">
        <v>395.33224999999999</v>
      </c>
      <c r="E22" s="1120">
        <v>5673.017787499999</v>
      </c>
      <c r="F22" s="1123">
        <v>17019.053362499995</v>
      </c>
      <c r="G22" s="1127"/>
      <c r="H22" s="1128"/>
    </row>
    <row r="23" spans="1:11" s="1145" customFormat="1" ht="15" customHeight="1" x14ac:dyDescent="0.25">
      <c r="A23" s="1130" t="s">
        <v>1057</v>
      </c>
      <c r="B23" s="1132">
        <v>125</v>
      </c>
      <c r="C23" s="1132">
        <v>120</v>
      </c>
      <c r="D23" s="1119">
        <v>212.82074999999998</v>
      </c>
      <c r="E23" s="1120">
        <v>3053.9777624999997</v>
      </c>
      <c r="F23" s="1121">
        <v>381747.22031249997</v>
      </c>
      <c r="G23" s="1127"/>
      <c r="H23" s="1128"/>
    </row>
    <row r="24" spans="1:11" s="1145" customFormat="1" ht="15" customHeight="1" x14ac:dyDescent="0.25">
      <c r="A24" s="1117" t="s">
        <v>1058</v>
      </c>
      <c r="B24" s="1122">
        <v>100</v>
      </c>
      <c r="C24" s="1122">
        <v>109</v>
      </c>
      <c r="D24" s="1119">
        <v>212.82074999999998</v>
      </c>
      <c r="E24" s="1120">
        <v>3053.9777624999997</v>
      </c>
      <c r="F24" s="1123">
        <v>305397.77625</v>
      </c>
      <c r="G24" s="1127"/>
      <c r="H24" s="1128"/>
    </row>
    <row r="25" spans="1:11" s="1145" customFormat="1" ht="15" customHeight="1" x14ac:dyDescent="0.25">
      <c r="A25" s="1117" t="s">
        <v>1059</v>
      </c>
      <c r="B25" s="1133">
        <v>112</v>
      </c>
      <c r="C25" s="1133">
        <v>121</v>
      </c>
      <c r="D25" s="1119">
        <v>212.82074999999998</v>
      </c>
      <c r="E25" s="1120">
        <v>3053.9777624999997</v>
      </c>
      <c r="F25" s="1123">
        <v>342045.50939999998</v>
      </c>
      <c r="G25" s="1127">
        <v>18</v>
      </c>
      <c r="H25" s="1128">
        <v>54971.599724999993</v>
      </c>
    </row>
    <row r="26" spans="1:11" s="1145" customFormat="1" ht="15" customHeight="1" thickBot="1" x14ac:dyDescent="0.3">
      <c r="A26" s="1130" t="s">
        <v>1060</v>
      </c>
      <c r="B26" s="1118">
        <v>0</v>
      </c>
      <c r="C26" s="1118">
        <v>26</v>
      </c>
      <c r="D26" s="1119">
        <v>153.72949999999997</v>
      </c>
      <c r="E26" s="1120">
        <v>2206.0183249999995</v>
      </c>
      <c r="F26" s="1134">
        <v>0</v>
      </c>
      <c r="G26" s="1135"/>
      <c r="H26" s="1136"/>
    </row>
    <row r="27" spans="1:11" s="1144" customFormat="1" ht="22.5" customHeight="1" thickBot="1" x14ac:dyDescent="0.3">
      <c r="A27" s="1137" t="s">
        <v>1061</v>
      </c>
      <c r="B27" s="1138">
        <v>734</v>
      </c>
      <c r="C27" s="1139">
        <v>755</v>
      </c>
      <c r="D27" s="1140"/>
      <c r="E27" s="1140"/>
      <c r="F27" s="1141">
        <v>3270736.4927999997</v>
      </c>
      <c r="G27" s="1142">
        <v>38</v>
      </c>
      <c r="H27" s="1143">
        <v>156175.44827499997</v>
      </c>
    </row>
    <row r="28" spans="1:11" x14ac:dyDescent="0.25">
      <c r="G28" s="1144"/>
    </row>
    <row r="29" spans="1:11" x14ac:dyDescent="0.25">
      <c r="F29" s="1146"/>
    </row>
    <row r="30" spans="1:11" customFormat="1" x14ac:dyDescent="0.25">
      <c r="A30" s="662" t="s">
        <v>984</v>
      </c>
      <c r="B30" s="150"/>
      <c r="C30" s="150"/>
      <c r="D30" s="20"/>
      <c r="E30" s="20"/>
      <c r="F30" s="1088"/>
      <c r="G30" s="2"/>
      <c r="H30" s="2"/>
      <c r="I30" s="2"/>
      <c r="J30" s="2"/>
      <c r="K30" s="2"/>
    </row>
    <row r="32" spans="1:11" x14ac:dyDescent="0.25">
      <c r="A32" s="1146"/>
      <c r="B32" s="1147"/>
      <c r="C32" s="1147"/>
      <c r="D32" s="1146"/>
      <c r="E32" s="1146"/>
      <c r="F32" s="1146"/>
    </row>
    <row r="33" spans="1:8" x14ac:dyDescent="0.25">
      <c r="A33" s="1146"/>
      <c r="B33" s="1147"/>
      <c r="C33" s="1147"/>
      <c r="D33" s="1146"/>
      <c r="E33" s="1146"/>
      <c r="F33" s="1146"/>
    </row>
    <row r="34" spans="1:8" x14ac:dyDescent="0.25">
      <c r="A34" s="1146"/>
      <c r="B34" s="1147"/>
      <c r="C34" s="1147"/>
      <c r="D34" s="1146"/>
      <c r="E34" s="1146"/>
      <c r="F34" s="1146"/>
    </row>
    <row r="35" spans="1:8" x14ac:dyDescent="0.25">
      <c r="A35" s="1146"/>
      <c r="B35" s="1147"/>
      <c r="C35" s="1147"/>
      <c r="D35" s="1146"/>
      <c r="E35" s="1146"/>
      <c r="F35" s="1146"/>
    </row>
    <row r="36" spans="1:8" x14ac:dyDescent="0.25">
      <c r="A36" s="1146"/>
      <c r="B36" s="1147"/>
      <c r="C36" s="1147"/>
      <c r="D36" s="1146"/>
      <c r="E36" s="1146"/>
      <c r="F36" s="1146"/>
    </row>
    <row r="37" spans="1:8" x14ac:dyDescent="0.25">
      <c r="A37" s="1146"/>
      <c r="B37" s="1147"/>
      <c r="C37" s="1147"/>
      <c r="D37" s="1146"/>
      <c r="E37" s="1146"/>
      <c r="F37" s="1146"/>
    </row>
    <row r="38" spans="1:8" x14ac:dyDescent="0.25">
      <c r="A38" s="1146"/>
      <c r="B38" s="1147"/>
      <c r="C38" s="1147"/>
      <c r="D38" s="1146"/>
      <c r="E38" s="1146"/>
      <c r="F38" s="1146"/>
      <c r="G38" s="1146"/>
    </row>
    <row r="39" spans="1:8" x14ac:dyDescent="0.25">
      <c r="A39" s="1146"/>
      <c r="B39" s="1147"/>
      <c r="C39" s="1147"/>
      <c r="D39" s="1146"/>
      <c r="E39" s="1146"/>
      <c r="F39" s="1146"/>
      <c r="G39" s="1146"/>
    </row>
    <row r="40" spans="1:8" x14ac:dyDescent="0.25">
      <c r="A40" s="1146"/>
      <c r="B40" s="1147"/>
      <c r="C40" s="1147"/>
      <c r="D40" s="1146"/>
      <c r="E40" s="1146"/>
      <c r="F40" s="1146"/>
      <c r="G40" s="1146"/>
    </row>
    <row r="41" spans="1:8" x14ac:dyDescent="0.25">
      <c r="A41" s="1146"/>
      <c r="B41" s="1147"/>
      <c r="C41" s="1147"/>
      <c r="D41" s="1146"/>
      <c r="E41" s="1146"/>
      <c r="F41" s="1146"/>
      <c r="G41" s="1146"/>
    </row>
    <row r="42" spans="1:8" x14ac:dyDescent="0.25">
      <c r="A42" s="1146"/>
      <c r="B42" s="1147"/>
      <c r="C42" s="1147"/>
      <c r="D42" s="1146"/>
      <c r="E42" s="1146"/>
      <c r="F42" s="1146"/>
      <c r="G42" s="1146"/>
    </row>
    <row r="43" spans="1:8" x14ac:dyDescent="0.25">
      <c r="A43" s="1146"/>
      <c r="B43" s="1147"/>
      <c r="C43" s="1147"/>
      <c r="D43" s="1146"/>
      <c r="E43" s="1146"/>
      <c r="F43" s="1146"/>
      <c r="G43" s="1146"/>
    </row>
    <row r="44" spans="1:8" x14ac:dyDescent="0.25">
      <c r="A44" s="1146"/>
      <c r="B44" s="1147"/>
      <c r="C44" s="1147"/>
      <c r="D44" s="1146"/>
      <c r="E44" s="1146"/>
      <c r="F44" s="1146"/>
      <c r="G44" s="1146"/>
    </row>
    <row r="45" spans="1:8" x14ac:dyDescent="0.25">
      <c r="A45" s="1146"/>
      <c r="B45" s="1147"/>
      <c r="C45" s="1147"/>
      <c r="D45" s="1146"/>
      <c r="E45" s="1146"/>
      <c r="F45" s="1146"/>
      <c r="G45" s="1146"/>
    </row>
    <row r="46" spans="1:8" x14ac:dyDescent="0.25">
      <c r="A46" s="1146"/>
      <c r="B46" s="1147"/>
      <c r="C46" s="1147"/>
      <c r="D46" s="1146"/>
      <c r="E46" s="1146"/>
      <c r="F46" s="1146"/>
      <c r="G46" s="1146"/>
      <c r="H46" s="1107"/>
    </row>
    <row r="47" spans="1:8" x14ac:dyDescent="0.25">
      <c r="A47" s="1146"/>
      <c r="B47" s="1147"/>
      <c r="C47" s="1147"/>
      <c r="D47" s="1146"/>
      <c r="E47" s="1146"/>
      <c r="F47" s="1146"/>
      <c r="G47" s="1146"/>
      <c r="H47" s="1107"/>
    </row>
    <row r="48" spans="1:8" x14ac:dyDescent="0.25">
      <c r="A48" s="1146"/>
      <c r="B48" s="1147"/>
      <c r="C48" s="1147"/>
      <c r="D48" s="1146"/>
      <c r="E48" s="1146"/>
      <c r="F48" s="1146"/>
      <c r="G48" s="1146"/>
      <c r="H48" s="1107"/>
    </row>
    <row r="49" spans="1:8" x14ac:dyDescent="0.25">
      <c r="A49" s="1146"/>
      <c r="B49" s="1147"/>
      <c r="C49" s="1147"/>
      <c r="D49" s="1146"/>
      <c r="E49" s="1146"/>
      <c r="F49" s="1146"/>
      <c r="G49" s="1146"/>
      <c r="H49" s="1107"/>
    </row>
    <row r="50" spans="1:8" x14ac:dyDescent="0.25">
      <c r="A50" s="1146"/>
      <c r="B50" s="1147"/>
      <c r="C50" s="1147"/>
      <c r="D50" s="1146"/>
      <c r="E50" s="1146"/>
      <c r="F50" s="1146"/>
      <c r="G50" s="1146"/>
      <c r="H50" s="1107"/>
    </row>
    <row r="51" spans="1:8" x14ac:dyDescent="0.25">
      <c r="G51" s="1148"/>
      <c r="H51" s="1107"/>
    </row>
    <row r="52" spans="1:8" x14ac:dyDescent="0.25">
      <c r="G52" s="1148"/>
      <c r="H52" s="1107"/>
    </row>
    <row r="53" spans="1:8" x14ac:dyDescent="0.25">
      <c r="G53" s="1148"/>
      <c r="H53" s="1107"/>
    </row>
    <row r="54" spans="1:8" x14ac:dyDescent="0.25">
      <c r="G54" s="1148"/>
      <c r="H54" s="1107"/>
    </row>
    <row r="55" spans="1:8" x14ac:dyDescent="0.25">
      <c r="G55" s="1148"/>
      <c r="H55" s="1107"/>
    </row>
    <row r="56" spans="1:8" x14ac:dyDescent="0.25">
      <c r="G56" s="1148"/>
      <c r="H56" s="1107"/>
    </row>
    <row r="57" spans="1:8" x14ac:dyDescent="0.25">
      <c r="G57" s="1148"/>
      <c r="H57" s="1107"/>
    </row>
    <row r="58" spans="1:8" x14ac:dyDescent="0.25">
      <c r="G58" s="1148"/>
      <c r="H58" s="1107"/>
    </row>
    <row r="115" spans="2:8" hidden="1" x14ac:dyDescent="0.25">
      <c r="B115" s="1107"/>
      <c r="C115" s="1107"/>
      <c r="H115" s="1107"/>
    </row>
    <row r="164" spans="2:8" x14ac:dyDescent="0.25">
      <c r="B164" s="1107"/>
      <c r="C164" s="1107"/>
      <c r="H164" s="1108">
        <v>0</v>
      </c>
    </row>
  </sheetData>
  <mergeCells count="8">
    <mergeCell ref="G3:H4"/>
    <mergeCell ref="G6:H6"/>
    <mergeCell ref="A2:F2"/>
    <mergeCell ref="A3:A4"/>
    <mergeCell ref="B3:B4"/>
    <mergeCell ref="C3:C4"/>
    <mergeCell ref="D3:E3"/>
    <mergeCell ref="F3:F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E14" sqref="E14"/>
    </sheetView>
  </sheetViews>
  <sheetFormatPr baseColWidth="10" defaultRowHeight="15" x14ac:dyDescent="0.25"/>
  <cols>
    <col min="1" max="1" width="10.85546875" style="761"/>
    <col min="2" max="2" width="10.85546875" style="879" hidden="1" customWidth="1"/>
    <col min="3" max="3" width="10.85546875" style="761" hidden="1" customWidth="1"/>
    <col min="4" max="4" width="13.28515625" style="761" customWidth="1"/>
    <col min="5" max="5" width="10.85546875" style="761"/>
    <col min="6" max="6" width="12.85546875" style="761" bestFit="1" customWidth="1"/>
  </cols>
  <sheetData>
    <row r="1" spans="1:6" ht="15.75" thickBot="1" x14ac:dyDescent="0.3">
      <c r="A1" s="1149"/>
      <c r="B1" s="760"/>
      <c r="C1" s="1149"/>
      <c r="D1" s="1149"/>
      <c r="E1" s="1149"/>
      <c r="F1" s="1149"/>
    </row>
    <row r="2" spans="1:6" ht="15.75" thickBot="1" x14ac:dyDescent="0.3">
      <c r="A2" s="1892" t="s">
        <v>1063</v>
      </c>
      <c r="B2" s="1893"/>
      <c r="C2" s="1893"/>
      <c r="D2" s="1893"/>
      <c r="E2" s="1893"/>
      <c r="F2" s="1894"/>
    </row>
    <row r="3" spans="1:6" ht="15.75" thickBot="1" x14ac:dyDescent="0.3">
      <c r="A3" s="1150" t="s">
        <v>1064</v>
      </c>
      <c r="B3" s="1149"/>
      <c r="C3" s="1149"/>
      <c r="D3" s="1149"/>
      <c r="E3" s="1149"/>
      <c r="F3" s="1149"/>
    </row>
    <row r="4" spans="1:6" ht="24" thickBot="1" x14ac:dyDescent="0.3">
      <c r="A4" s="1151" t="s">
        <v>1065</v>
      </c>
      <c r="B4" s="1152" t="s">
        <v>1066</v>
      </c>
      <c r="C4" s="1153" t="s">
        <v>1067</v>
      </c>
      <c r="D4" s="1153" t="s">
        <v>1068</v>
      </c>
      <c r="E4" s="1154" t="s">
        <v>1069</v>
      </c>
      <c r="F4" s="1155" t="s">
        <v>1070</v>
      </c>
    </row>
    <row r="5" spans="1:6" x14ac:dyDescent="0.25">
      <c r="A5" s="1156" t="s">
        <v>1071</v>
      </c>
      <c r="B5" s="1157">
        <v>199</v>
      </c>
      <c r="C5" s="1157">
        <v>23</v>
      </c>
      <c r="D5" s="1157">
        <v>222</v>
      </c>
      <c r="E5" s="1158">
        <v>16006.174499999997</v>
      </c>
      <c r="F5" s="1159">
        <v>3553370.7389999996</v>
      </c>
    </row>
    <row r="6" spans="1:6" x14ac:dyDescent="0.25">
      <c r="A6" s="1160" t="s">
        <v>1072</v>
      </c>
      <c r="B6" s="1161">
        <v>243</v>
      </c>
      <c r="C6" s="1161">
        <v>42</v>
      </c>
      <c r="D6" s="1161">
        <v>285</v>
      </c>
      <c r="E6" s="1162">
        <v>14074.869499999997</v>
      </c>
      <c r="F6" s="1163">
        <v>4011337.8074999992</v>
      </c>
    </row>
    <row r="7" spans="1:6" x14ac:dyDescent="0.25">
      <c r="A7" s="1160" t="s">
        <v>1073</v>
      </c>
      <c r="B7" s="1161">
        <v>3</v>
      </c>
      <c r="C7" s="1161"/>
      <c r="D7" s="1161">
        <v>3</v>
      </c>
      <c r="E7" s="1162">
        <v>12550.079499999998</v>
      </c>
      <c r="F7" s="1163">
        <v>37650.238499999992</v>
      </c>
    </row>
    <row r="8" spans="1:6" x14ac:dyDescent="0.25">
      <c r="A8" s="1160" t="s">
        <v>1074</v>
      </c>
      <c r="B8" s="1161">
        <v>460</v>
      </c>
      <c r="C8" s="1161">
        <v>406</v>
      </c>
      <c r="D8" s="1161">
        <v>866</v>
      </c>
      <c r="E8" s="1162">
        <v>10753.520999999999</v>
      </c>
      <c r="F8" s="1163">
        <v>9312549.1859999988</v>
      </c>
    </row>
    <row r="9" spans="1:6" x14ac:dyDescent="0.25">
      <c r="A9" s="1160" t="s">
        <v>1075</v>
      </c>
      <c r="B9" s="1161">
        <v>391</v>
      </c>
      <c r="C9" s="1161">
        <v>469</v>
      </c>
      <c r="D9" s="1161">
        <v>860</v>
      </c>
      <c r="E9" s="1162">
        <v>9137.2189999999991</v>
      </c>
      <c r="F9" s="1163">
        <v>7858008.3399999989</v>
      </c>
    </row>
    <row r="10" spans="1:6" ht="15.75" thickBot="1" x14ac:dyDescent="0.3">
      <c r="A10" s="1164" t="s">
        <v>1076</v>
      </c>
      <c r="B10" s="1165">
        <v>8</v>
      </c>
      <c r="C10" s="1165"/>
      <c r="D10" s="1165">
        <v>8</v>
      </c>
      <c r="E10" s="1166">
        <v>8373.7989999999991</v>
      </c>
      <c r="F10" s="1167">
        <v>66990.391999999993</v>
      </c>
    </row>
    <row r="11" spans="1:6" ht="15.75" thickBot="1" x14ac:dyDescent="0.3">
      <c r="A11" s="1168"/>
      <c r="B11" s="1169">
        <v>1304</v>
      </c>
      <c r="C11" s="1169">
        <v>940</v>
      </c>
      <c r="D11" s="1169">
        <v>2244</v>
      </c>
      <c r="E11" s="1170"/>
      <c r="F11" s="1171">
        <v>24839906.702999998</v>
      </c>
    </row>
    <row r="12" spans="1:6" x14ac:dyDescent="0.25">
      <c r="A12" s="1168"/>
      <c r="B12" s="1172"/>
      <c r="C12" s="1172"/>
      <c r="D12" s="1168"/>
      <c r="E12" s="1170"/>
      <c r="F12" s="1173"/>
    </row>
    <row r="13" spans="1:6" ht="15.75" thickBot="1" x14ac:dyDescent="0.3">
      <c r="A13" s="1150" t="s">
        <v>1077</v>
      </c>
      <c r="B13" s="1173"/>
      <c r="C13" s="1172"/>
      <c r="D13" s="1168"/>
      <c r="E13" s="1170"/>
      <c r="F13" s="1173"/>
    </row>
    <row r="14" spans="1:6" ht="24" thickBot="1" x14ac:dyDescent="0.3">
      <c r="A14" s="1151" t="s">
        <v>1065</v>
      </c>
      <c r="B14" s="1152" t="s">
        <v>1066</v>
      </c>
      <c r="C14" s="1153" t="s">
        <v>1067</v>
      </c>
      <c r="D14" s="1153" t="s">
        <v>1078</v>
      </c>
      <c r="E14" s="1154" t="s">
        <v>1069</v>
      </c>
      <c r="F14" s="1155" t="s">
        <v>1070</v>
      </c>
    </row>
    <row r="15" spans="1:6" x14ac:dyDescent="0.25">
      <c r="A15" s="1174" t="s">
        <v>1071</v>
      </c>
      <c r="B15" s="1175"/>
      <c r="C15" s="1175"/>
      <c r="D15" s="1175">
        <v>0</v>
      </c>
      <c r="E15" s="1158">
        <v>16006.174499999997</v>
      </c>
      <c r="F15" s="1176">
        <v>0</v>
      </c>
    </row>
    <row r="16" spans="1:6" x14ac:dyDescent="0.25">
      <c r="A16" s="1160" t="s">
        <v>1072</v>
      </c>
      <c r="B16" s="1161"/>
      <c r="C16" s="1161">
        <v>3</v>
      </c>
      <c r="D16" s="1161">
        <v>3</v>
      </c>
      <c r="E16" s="1162">
        <v>14074.869499999997</v>
      </c>
      <c r="F16" s="1163">
        <v>42224.608499999988</v>
      </c>
    </row>
    <row r="17" spans="1:6" x14ac:dyDescent="0.25">
      <c r="A17" s="1160" t="s">
        <v>1073</v>
      </c>
      <c r="B17" s="1161"/>
      <c r="C17" s="1161"/>
      <c r="D17" s="1161">
        <v>0</v>
      </c>
      <c r="E17" s="1162">
        <v>12550.079499999998</v>
      </c>
      <c r="F17" s="1163">
        <v>0</v>
      </c>
    </row>
    <row r="18" spans="1:6" x14ac:dyDescent="0.25">
      <c r="A18" s="1160" t="s">
        <v>1074</v>
      </c>
      <c r="B18" s="1161">
        <v>1</v>
      </c>
      <c r="C18" s="1161">
        <v>5</v>
      </c>
      <c r="D18" s="1161">
        <v>6</v>
      </c>
      <c r="E18" s="1162">
        <v>10753.520999999999</v>
      </c>
      <c r="F18" s="1163">
        <v>64521.125999999989</v>
      </c>
    </row>
    <row r="19" spans="1:6" x14ac:dyDescent="0.25">
      <c r="A19" s="1160" t="s">
        <v>1075</v>
      </c>
      <c r="B19" s="1177">
        <v>6</v>
      </c>
      <c r="C19" s="1177">
        <v>11</v>
      </c>
      <c r="D19" s="1177">
        <v>17</v>
      </c>
      <c r="E19" s="1162">
        <v>9137.2189999999991</v>
      </c>
      <c r="F19" s="1178">
        <v>155332.723</v>
      </c>
    </row>
    <row r="20" spans="1:6" ht="15.75" thickBot="1" x14ac:dyDescent="0.3">
      <c r="A20" s="1164" t="s">
        <v>1076</v>
      </c>
      <c r="B20" s="1165"/>
      <c r="C20" s="1165"/>
      <c r="D20" s="1179"/>
      <c r="E20" s="1166">
        <v>8373.7989999999991</v>
      </c>
      <c r="F20" s="1180"/>
    </row>
    <row r="21" spans="1:6" ht="15.75" thickBot="1" x14ac:dyDescent="0.3">
      <c r="A21" s="1173"/>
      <c r="B21" s="1181">
        <v>7</v>
      </c>
      <c r="C21" s="1182">
        <v>19</v>
      </c>
      <c r="D21" s="1183">
        <v>26</v>
      </c>
      <c r="E21" s="1173"/>
      <c r="F21" s="1184">
        <v>217718.77399999998</v>
      </c>
    </row>
    <row r="22" spans="1:6" x14ac:dyDescent="0.25">
      <c r="A22" s="1173"/>
      <c r="B22" s="1173"/>
      <c r="C22" s="1173"/>
      <c r="D22" s="1173"/>
      <c r="E22" s="1173"/>
      <c r="F22" s="1173"/>
    </row>
    <row r="23" spans="1:6" x14ac:dyDescent="0.25">
      <c r="A23" s="1173"/>
      <c r="B23" s="1173"/>
      <c r="C23" s="1173"/>
      <c r="D23" s="1173"/>
      <c r="E23" s="1173"/>
      <c r="F23" s="1173"/>
    </row>
    <row r="24" spans="1:6" ht="15.75" thickBot="1" x14ac:dyDescent="0.3">
      <c r="A24" s="1150" t="s">
        <v>1079</v>
      </c>
      <c r="B24" s="1173"/>
      <c r="C24" s="1172"/>
      <c r="D24" s="1168"/>
      <c r="E24" s="1170"/>
      <c r="F24" s="1173"/>
    </row>
    <row r="25" spans="1:6" ht="24" thickBot="1" x14ac:dyDescent="0.3">
      <c r="A25" s="1151" t="s">
        <v>1065</v>
      </c>
      <c r="B25" s="1152" t="s">
        <v>1066</v>
      </c>
      <c r="C25" s="1153" t="s">
        <v>1067</v>
      </c>
      <c r="D25" s="1153" t="s">
        <v>1078</v>
      </c>
      <c r="E25" s="1154" t="s">
        <v>1069</v>
      </c>
      <c r="F25" s="1155" t="s">
        <v>1070</v>
      </c>
    </row>
    <row r="26" spans="1:6" x14ac:dyDescent="0.25">
      <c r="A26" s="1156" t="s">
        <v>1071</v>
      </c>
      <c r="B26" s="1157"/>
      <c r="C26" s="1157"/>
      <c r="D26" s="1157">
        <v>0</v>
      </c>
      <c r="E26" s="1158">
        <v>16006.174499999997</v>
      </c>
      <c r="F26" s="1159">
        <v>0</v>
      </c>
    </row>
    <row r="27" spans="1:6" x14ac:dyDescent="0.25">
      <c r="A27" s="1160" t="s">
        <v>1072</v>
      </c>
      <c r="B27" s="1161">
        <v>2</v>
      </c>
      <c r="C27" s="1161"/>
      <c r="D27" s="1161">
        <v>2</v>
      </c>
      <c r="E27" s="1162">
        <v>14074.869499999997</v>
      </c>
      <c r="F27" s="1163">
        <v>28149.738999999994</v>
      </c>
    </row>
    <row r="28" spans="1:6" x14ac:dyDescent="0.25">
      <c r="A28" s="1160" t="s">
        <v>1073</v>
      </c>
      <c r="B28" s="1161"/>
      <c r="C28" s="1161"/>
      <c r="D28" s="1161">
        <v>0</v>
      </c>
      <c r="E28" s="1162">
        <v>12550.079499999998</v>
      </c>
      <c r="F28" s="1163">
        <v>0</v>
      </c>
    </row>
    <row r="29" spans="1:6" x14ac:dyDescent="0.25">
      <c r="A29" s="1160" t="s">
        <v>1074</v>
      </c>
      <c r="B29" s="1161">
        <v>6</v>
      </c>
      <c r="C29" s="1161">
        <v>5</v>
      </c>
      <c r="D29" s="1161">
        <v>11</v>
      </c>
      <c r="E29" s="1162">
        <v>10753.520999999999</v>
      </c>
      <c r="F29" s="1163">
        <v>118288.73099999999</v>
      </c>
    </row>
    <row r="30" spans="1:6" x14ac:dyDescent="0.25">
      <c r="A30" s="1160" t="s">
        <v>1075</v>
      </c>
      <c r="B30" s="1177">
        <v>9</v>
      </c>
      <c r="C30" s="1177">
        <v>8</v>
      </c>
      <c r="D30" s="1177">
        <v>17</v>
      </c>
      <c r="E30" s="1162">
        <v>9137.2189999999991</v>
      </c>
      <c r="F30" s="1178">
        <v>155332.723</v>
      </c>
    </row>
    <row r="31" spans="1:6" ht="15.75" thickBot="1" x14ac:dyDescent="0.3">
      <c r="A31" s="1164" t="s">
        <v>1076</v>
      </c>
      <c r="B31" s="1165"/>
      <c r="C31" s="1165"/>
      <c r="D31" s="1179"/>
      <c r="E31" s="1166">
        <v>8373.7989999999991</v>
      </c>
      <c r="F31" s="1180"/>
    </row>
    <row r="32" spans="1:6" ht="15.75" thickBot="1" x14ac:dyDescent="0.3">
      <c r="A32" s="1173"/>
      <c r="B32" s="1181">
        <v>17</v>
      </c>
      <c r="C32" s="1182">
        <v>13</v>
      </c>
      <c r="D32" s="1183">
        <v>30</v>
      </c>
      <c r="E32" s="1173"/>
      <c r="F32" s="1184">
        <v>251213.96999999997</v>
      </c>
    </row>
    <row r="33" spans="1:6" x14ac:dyDescent="0.25">
      <c r="A33" s="1185"/>
      <c r="B33" s="1186"/>
      <c r="C33" s="1185"/>
      <c r="D33" s="1185"/>
      <c r="E33" s="1185"/>
      <c r="F33" s="1185"/>
    </row>
    <row r="34" spans="1:6" x14ac:dyDescent="0.25">
      <c r="A34" s="1185"/>
      <c r="B34" s="1186"/>
      <c r="C34" s="1185"/>
      <c r="D34" s="1185"/>
      <c r="E34" s="1185"/>
      <c r="F34" s="1185"/>
    </row>
    <row r="35" spans="1:6" x14ac:dyDescent="0.25">
      <c r="A35" s="1185"/>
      <c r="B35" s="1186"/>
      <c r="C35" s="1185"/>
      <c r="D35" s="1185"/>
      <c r="E35" s="1185"/>
      <c r="F35" s="1185"/>
    </row>
    <row r="36" spans="1:6" x14ac:dyDescent="0.25">
      <c r="A36" s="1185"/>
      <c r="B36" s="1186"/>
      <c r="C36" s="1185"/>
      <c r="D36" s="1185"/>
      <c r="E36" s="1185"/>
      <c r="F36" s="1185"/>
    </row>
    <row r="37" spans="1:6" x14ac:dyDescent="0.25">
      <c r="A37" s="1185"/>
      <c r="B37" s="1186"/>
      <c r="C37" s="1185"/>
      <c r="D37" s="1185"/>
      <c r="E37" s="1185"/>
      <c r="F37" s="1185"/>
    </row>
    <row r="38" spans="1:6" x14ac:dyDescent="0.25">
      <c r="A38" s="1185"/>
      <c r="B38" s="1186"/>
      <c r="C38" s="1185"/>
      <c r="D38" s="1185"/>
      <c r="E38" s="1185"/>
      <c r="F38" s="1185"/>
    </row>
    <row r="39" spans="1:6" x14ac:dyDescent="0.25">
      <c r="A39" s="1185"/>
      <c r="B39" s="1186"/>
      <c r="C39" s="1185"/>
      <c r="D39" s="1185"/>
      <c r="E39" s="1185"/>
      <c r="F39" s="1185"/>
    </row>
    <row r="40" spans="1:6" x14ac:dyDescent="0.25">
      <c r="A40" s="1185"/>
      <c r="B40" s="1185"/>
      <c r="C40" s="1185"/>
      <c r="D40" s="1185"/>
      <c r="E40" s="1185"/>
      <c r="F40" s="1185"/>
    </row>
    <row r="41" spans="1:6" x14ac:dyDescent="0.25">
      <c r="A41" s="1185"/>
      <c r="B41" s="1185"/>
      <c r="C41" s="1185"/>
      <c r="D41" s="1185"/>
      <c r="E41" s="1185"/>
      <c r="F41" s="1185"/>
    </row>
    <row r="42" spans="1:6" x14ac:dyDescent="0.25">
      <c r="A42" s="1185"/>
      <c r="B42" s="1186"/>
      <c r="C42" s="1185"/>
      <c r="D42" s="1185"/>
      <c r="E42" s="1185"/>
      <c r="F42" s="1185"/>
    </row>
    <row r="43" spans="1:6" x14ac:dyDescent="0.25">
      <c r="A43" s="1185"/>
      <c r="B43" s="1186"/>
      <c r="C43" s="1185"/>
      <c r="D43" s="1185"/>
      <c r="E43" s="1185"/>
      <c r="F43" s="1185"/>
    </row>
    <row r="44" spans="1:6" x14ac:dyDescent="0.25">
      <c r="A44" s="1185"/>
      <c r="B44" s="1186"/>
      <c r="C44" s="1185"/>
      <c r="D44" s="1185"/>
      <c r="E44" s="1185"/>
      <c r="F44" s="1185"/>
    </row>
    <row r="45" spans="1:6" x14ac:dyDescent="0.25">
      <c r="A45" s="1185"/>
      <c r="B45" s="1186"/>
      <c r="C45" s="1185"/>
      <c r="D45" s="1185"/>
      <c r="E45" s="1185"/>
      <c r="F45" s="1185"/>
    </row>
    <row r="46" spans="1:6" x14ac:dyDescent="0.25">
      <c r="A46" s="1185"/>
      <c r="B46" s="1186"/>
      <c r="C46" s="1185"/>
      <c r="D46" s="1185"/>
      <c r="E46" s="1185"/>
      <c r="F46" s="1185"/>
    </row>
    <row r="47" spans="1:6" x14ac:dyDescent="0.25">
      <c r="A47" s="1185"/>
      <c r="B47" s="1186"/>
      <c r="C47" s="1185"/>
      <c r="D47" s="1185"/>
      <c r="E47" s="1185"/>
      <c r="F47" s="1185"/>
    </row>
    <row r="48" spans="1:6" x14ac:dyDescent="0.25">
      <c r="A48" s="1185"/>
      <c r="B48" s="1186"/>
      <c r="C48" s="1185"/>
      <c r="D48" s="1185"/>
      <c r="E48" s="1185"/>
      <c r="F48" s="1185"/>
    </row>
    <row r="49" spans="1:6" x14ac:dyDescent="0.25">
      <c r="A49" s="1185"/>
      <c r="B49" s="1186"/>
      <c r="C49" s="1185"/>
      <c r="D49" s="1185"/>
      <c r="E49" s="1185"/>
      <c r="F49" s="1185"/>
    </row>
    <row r="50" spans="1:6" x14ac:dyDescent="0.25">
      <c r="A50" s="1185"/>
      <c r="B50" s="1186"/>
      <c r="C50" s="1185"/>
      <c r="D50" s="1185"/>
      <c r="E50" s="1185"/>
      <c r="F50" s="1185"/>
    </row>
    <row r="51" spans="1:6" x14ac:dyDescent="0.25">
      <c r="A51" s="1185"/>
      <c r="B51" s="1186"/>
      <c r="C51" s="1185"/>
      <c r="D51" s="1185"/>
      <c r="E51" s="1185"/>
      <c r="F51" s="1185"/>
    </row>
    <row r="52" spans="1:6" x14ac:dyDescent="0.25">
      <c r="A52" s="1185"/>
      <c r="B52" s="1186"/>
      <c r="C52" s="1185"/>
      <c r="D52" s="1185"/>
      <c r="E52" s="1185"/>
      <c r="F52" s="1185"/>
    </row>
    <row r="53" spans="1:6" x14ac:dyDescent="0.25">
      <c r="A53" s="1185"/>
      <c r="B53" s="1186"/>
      <c r="C53" s="1185"/>
      <c r="D53" s="1185"/>
      <c r="E53" s="1185"/>
      <c r="F53" s="1185"/>
    </row>
    <row r="54" spans="1:6" x14ac:dyDescent="0.25">
      <c r="A54" s="1185"/>
      <c r="B54" s="1186"/>
      <c r="C54" s="1185"/>
      <c r="D54" s="1185"/>
      <c r="E54" s="1185"/>
      <c r="F54" s="1185"/>
    </row>
    <row r="55" spans="1:6" x14ac:dyDescent="0.25">
      <c r="A55" s="1185"/>
      <c r="B55" s="1186"/>
      <c r="C55" s="1185"/>
      <c r="D55" s="1185"/>
      <c r="E55" s="1185"/>
      <c r="F55" s="1185"/>
    </row>
    <row r="56" spans="1:6" x14ac:dyDescent="0.25">
      <c r="A56" s="1185"/>
      <c r="B56" s="1186"/>
      <c r="C56" s="1185"/>
      <c r="D56" s="1185"/>
      <c r="E56" s="1185"/>
      <c r="F56" s="1185"/>
    </row>
    <row r="57" spans="1:6" x14ac:dyDescent="0.25">
      <c r="A57" s="1185"/>
      <c r="B57" s="1186"/>
      <c r="C57" s="1185"/>
      <c r="D57" s="1185"/>
      <c r="E57" s="1185"/>
      <c r="F57" s="1185"/>
    </row>
    <row r="58" spans="1:6" x14ac:dyDescent="0.25">
      <c r="A58" s="1185"/>
      <c r="B58" s="1186"/>
      <c r="C58" s="1185"/>
      <c r="D58" s="1185"/>
      <c r="E58" s="1185"/>
      <c r="F58" s="1185"/>
    </row>
    <row r="59" spans="1:6" x14ac:dyDescent="0.25">
      <c r="A59" s="1185"/>
      <c r="B59" s="1186"/>
      <c r="C59" s="1185"/>
      <c r="D59" s="1185"/>
      <c r="E59" s="1185"/>
      <c r="F59" s="1185"/>
    </row>
  </sheetData>
  <mergeCells count="1"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4"/>
  <sheetViews>
    <sheetView topLeftCell="A66" workbookViewId="0">
      <selection activeCell="J52" sqref="J52"/>
    </sheetView>
  </sheetViews>
  <sheetFormatPr baseColWidth="10" defaultRowHeight="15" x14ac:dyDescent="0.25"/>
  <cols>
    <col min="1" max="1" width="4.28515625" customWidth="1"/>
    <col min="2" max="2" width="6" customWidth="1"/>
    <col min="4" max="4" width="12.7109375" customWidth="1"/>
    <col min="5" max="5" width="34.85546875" customWidth="1"/>
    <col min="11" max="11" width="15.140625" customWidth="1"/>
  </cols>
  <sheetData>
    <row r="1" spans="1:11" x14ac:dyDescent="0.25">
      <c r="J1" s="298"/>
      <c r="K1" s="298"/>
    </row>
    <row r="2" spans="1:11" ht="15.75" thickBot="1" x14ac:dyDescent="0.3">
      <c r="J2" s="298"/>
      <c r="K2" s="298"/>
    </row>
    <row r="3" spans="1:11" ht="16.5" thickBot="1" x14ac:dyDescent="0.3">
      <c r="E3" s="1642" t="s">
        <v>716</v>
      </c>
      <c r="F3" s="1643"/>
      <c r="G3" s="1643"/>
      <c r="H3" s="1643"/>
      <c r="I3" s="1644"/>
      <c r="J3" s="298"/>
      <c r="K3" s="298"/>
    </row>
    <row r="4" spans="1:11" x14ac:dyDescent="0.25">
      <c r="J4" s="298"/>
      <c r="K4" s="298"/>
    </row>
    <row r="5" spans="1:11" ht="15.75" x14ac:dyDescent="0.25">
      <c r="B5" s="1645" t="s">
        <v>813</v>
      </c>
      <c r="C5" s="1645"/>
      <c r="D5" s="1645"/>
      <c r="F5" s="1607" t="s">
        <v>763</v>
      </c>
      <c r="G5" s="1607"/>
      <c r="H5" s="1607"/>
      <c r="I5" s="1607"/>
      <c r="J5" s="810"/>
      <c r="K5" s="810"/>
    </row>
    <row r="6" spans="1:11" ht="15.75" thickBot="1" x14ac:dyDescent="0.3">
      <c r="J6" s="298"/>
      <c r="K6" s="298"/>
    </row>
    <row r="7" spans="1:11" ht="15.75" x14ac:dyDescent="0.25">
      <c r="A7" s="1611" t="s">
        <v>719</v>
      </c>
      <c r="B7" s="1612"/>
      <c r="C7" s="1612"/>
      <c r="D7" s="1612"/>
      <c r="E7" s="1612"/>
      <c r="F7" s="1612" t="s">
        <v>720</v>
      </c>
      <c r="G7" s="1612"/>
      <c r="H7" s="1612"/>
      <c r="I7" s="1646"/>
      <c r="J7" s="1614" t="s">
        <v>721</v>
      </c>
      <c r="K7" s="1615"/>
    </row>
    <row r="8" spans="1:11" ht="24.75" thickBot="1" x14ac:dyDescent="0.3">
      <c r="A8" s="811" t="s">
        <v>723</v>
      </c>
      <c r="B8" s="812" t="s">
        <v>724</v>
      </c>
      <c r="C8" s="812" t="s">
        <v>764</v>
      </c>
      <c r="D8" s="812" t="s">
        <v>765</v>
      </c>
      <c r="E8" s="700" t="s">
        <v>725</v>
      </c>
      <c r="F8" s="699" t="s">
        <v>765</v>
      </c>
      <c r="G8" s="699" t="s">
        <v>764</v>
      </c>
      <c r="H8" s="699" t="s">
        <v>724</v>
      </c>
      <c r="I8" s="700" t="s">
        <v>723</v>
      </c>
      <c r="J8" s="813" t="s">
        <v>728</v>
      </c>
      <c r="K8" s="814" t="s">
        <v>729</v>
      </c>
    </row>
    <row r="9" spans="1:11" x14ac:dyDescent="0.25">
      <c r="A9" s="771">
        <v>4</v>
      </c>
      <c r="B9" s="1641" t="s">
        <v>736</v>
      </c>
      <c r="C9" s="1641"/>
      <c r="D9" s="1641"/>
      <c r="E9" s="1641"/>
      <c r="F9" s="815"/>
      <c r="G9" s="815"/>
      <c r="H9" s="815"/>
      <c r="I9" s="816">
        <v>23759458.02</v>
      </c>
      <c r="J9" s="817">
        <v>11020284.199999999</v>
      </c>
      <c r="K9" s="818">
        <v>12739173.82</v>
      </c>
    </row>
    <row r="10" spans="1:11" x14ac:dyDescent="0.25">
      <c r="A10" s="776"/>
      <c r="B10" s="777">
        <v>40</v>
      </c>
      <c r="C10" s="1617" t="s">
        <v>737</v>
      </c>
      <c r="D10" s="1617"/>
      <c r="E10" s="1617"/>
      <c r="F10" s="819"/>
      <c r="G10" s="819"/>
      <c r="H10" s="819">
        <v>14764000</v>
      </c>
      <c r="I10" s="820"/>
      <c r="J10" s="821">
        <v>8592000</v>
      </c>
      <c r="K10" s="822">
        <v>6172000</v>
      </c>
    </row>
    <row r="11" spans="1:11" x14ac:dyDescent="0.25">
      <c r="A11" s="823"/>
      <c r="B11" s="425"/>
      <c r="C11" s="425">
        <v>400</v>
      </c>
      <c r="D11" s="1639" t="s">
        <v>814</v>
      </c>
      <c r="E11" s="1639"/>
      <c r="F11" s="497"/>
      <c r="G11" s="497">
        <v>14764000</v>
      </c>
      <c r="H11" s="497"/>
      <c r="I11" s="824"/>
      <c r="J11" s="825">
        <v>8592000</v>
      </c>
      <c r="K11" s="826"/>
    </row>
    <row r="12" spans="1:11" x14ac:dyDescent="0.25">
      <c r="A12" s="823"/>
      <c r="B12" s="425"/>
      <c r="C12" s="425"/>
      <c r="D12" s="425">
        <v>40000</v>
      </c>
      <c r="E12" s="425" t="s">
        <v>815</v>
      </c>
      <c r="F12" s="497">
        <v>8592000</v>
      </c>
      <c r="G12" s="497"/>
      <c r="H12" s="497"/>
      <c r="I12" s="824"/>
      <c r="J12" s="827">
        <v>8592000</v>
      </c>
      <c r="K12" s="828"/>
    </row>
    <row r="13" spans="1:11" x14ac:dyDescent="0.25">
      <c r="A13" s="823"/>
      <c r="B13" s="425"/>
      <c r="C13" s="425"/>
      <c r="D13" s="425">
        <v>40001</v>
      </c>
      <c r="E13" s="425" t="s">
        <v>816</v>
      </c>
      <c r="F13" s="497">
        <v>72000</v>
      </c>
      <c r="G13" s="497"/>
      <c r="H13" s="497"/>
      <c r="I13" s="824"/>
      <c r="J13" s="827"/>
      <c r="K13" s="828">
        <v>72000</v>
      </c>
    </row>
    <row r="14" spans="1:11" x14ac:dyDescent="0.25">
      <c r="A14" s="823"/>
      <c r="B14" s="425"/>
      <c r="C14" s="425"/>
      <c r="D14" s="425">
        <v>40003</v>
      </c>
      <c r="E14" s="425" t="s">
        <v>550</v>
      </c>
      <c r="F14" s="497">
        <v>6100000</v>
      </c>
      <c r="G14" s="497"/>
      <c r="H14" s="497"/>
      <c r="I14" s="824"/>
      <c r="J14" s="827"/>
      <c r="K14" s="828">
        <v>6100000</v>
      </c>
    </row>
    <row r="15" spans="1:11" x14ac:dyDescent="0.25">
      <c r="A15" s="823"/>
      <c r="B15" s="425"/>
      <c r="C15" s="425">
        <v>401</v>
      </c>
      <c r="D15" s="1639" t="s">
        <v>817</v>
      </c>
      <c r="E15" s="1639"/>
      <c r="F15" s="497"/>
      <c r="G15" s="497">
        <v>0</v>
      </c>
      <c r="H15" s="497"/>
      <c r="I15" s="824"/>
      <c r="J15" s="827"/>
      <c r="K15" s="828">
        <v>0</v>
      </c>
    </row>
    <row r="16" spans="1:11" x14ac:dyDescent="0.25">
      <c r="A16" s="823"/>
      <c r="B16" s="425"/>
      <c r="C16" s="425"/>
      <c r="D16" s="425">
        <v>40100</v>
      </c>
      <c r="E16" s="425" t="s">
        <v>818</v>
      </c>
      <c r="F16" s="497">
        <v>0</v>
      </c>
      <c r="G16" s="497"/>
      <c r="H16" s="497"/>
      <c r="I16" s="824"/>
      <c r="J16" s="827"/>
      <c r="K16" s="828">
        <v>0</v>
      </c>
    </row>
    <row r="17" spans="1:11" x14ac:dyDescent="0.25">
      <c r="A17" s="776"/>
      <c r="B17" s="777">
        <v>41</v>
      </c>
      <c r="C17" s="1638" t="s">
        <v>819</v>
      </c>
      <c r="D17" s="1638"/>
      <c r="E17" s="1638"/>
      <c r="F17" s="819"/>
      <c r="G17" s="819"/>
      <c r="H17" s="819">
        <v>0</v>
      </c>
      <c r="I17" s="820"/>
      <c r="J17" s="821">
        <v>0</v>
      </c>
      <c r="K17" s="822">
        <v>0</v>
      </c>
    </row>
    <row r="18" spans="1:11" x14ac:dyDescent="0.25">
      <c r="A18" s="823"/>
      <c r="B18" s="425"/>
      <c r="C18" s="425">
        <v>410</v>
      </c>
      <c r="D18" s="425" t="s">
        <v>820</v>
      </c>
      <c r="E18" s="425"/>
      <c r="F18" s="497"/>
      <c r="G18" s="497">
        <v>0</v>
      </c>
      <c r="H18" s="497"/>
      <c r="I18" s="824"/>
      <c r="J18" s="825">
        <v>0</v>
      </c>
      <c r="K18" s="826">
        <v>0</v>
      </c>
    </row>
    <row r="19" spans="1:11" x14ac:dyDescent="0.25">
      <c r="A19" s="823"/>
      <c r="B19" s="425"/>
      <c r="C19" s="425"/>
      <c r="D19" s="764">
        <v>41001</v>
      </c>
      <c r="E19" s="764" t="s">
        <v>821</v>
      </c>
      <c r="F19" s="497">
        <v>0</v>
      </c>
      <c r="G19" s="497"/>
      <c r="H19" s="497"/>
      <c r="I19" s="824"/>
      <c r="J19" s="827"/>
      <c r="K19" s="828">
        <v>0</v>
      </c>
    </row>
    <row r="20" spans="1:11" x14ac:dyDescent="0.25">
      <c r="A20" s="823"/>
      <c r="B20" s="425"/>
      <c r="C20" s="425"/>
      <c r="D20" s="425">
        <v>41099</v>
      </c>
      <c r="E20" s="425" t="s">
        <v>822</v>
      </c>
      <c r="F20" s="497">
        <v>0</v>
      </c>
      <c r="G20" s="497"/>
      <c r="H20" s="497"/>
      <c r="I20" s="824"/>
      <c r="J20" s="827"/>
      <c r="K20" s="828">
        <v>0</v>
      </c>
    </row>
    <row r="21" spans="1:11" x14ac:dyDescent="0.25">
      <c r="A21" s="823"/>
      <c r="B21" s="425"/>
      <c r="C21" s="425">
        <v>411</v>
      </c>
      <c r="D21" s="425" t="s">
        <v>823</v>
      </c>
      <c r="E21" s="425"/>
      <c r="F21" s="497"/>
      <c r="G21" s="497">
        <v>0</v>
      </c>
      <c r="H21" s="497"/>
      <c r="I21" s="824"/>
      <c r="J21" s="825">
        <v>0</v>
      </c>
      <c r="K21" s="829">
        <v>0</v>
      </c>
    </row>
    <row r="22" spans="1:11" x14ac:dyDescent="0.25">
      <c r="A22" s="823"/>
      <c r="B22" s="425"/>
      <c r="C22" s="425"/>
      <c r="D22" s="425">
        <v>41199</v>
      </c>
      <c r="E22" s="425" t="s">
        <v>824</v>
      </c>
      <c r="F22" s="497"/>
      <c r="G22" s="497"/>
      <c r="H22" s="497"/>
      <c r="I22" s="824"/>
      <c r="J22" s="827"/>
      <c r="K22" s="828">
        <v>0</v>
      </c>
    </row>
    <row r="23" spans="1:11" x14ac:dyDescent="0.25">
      <c r="A23" s="776"/>
      <c r="B23" s="777">
        <v>42</v>
      </c>
      <c r="C23" s="1638" t="s">
        <v>739</v>
      </c>
      <c r="D23" s="1638"/>
      <c r="E23" s="1638"/>
      <c r="F23" s="819"/>
      <c r="G23" s="819"/>
      <c r="H23" s="819">
        <v>1600000</v>
      </c>
      <c r="I23" s="820"/>
      <c r="J23" s="821">
        <v>1600000</v>
      </c>
      <c r="K23" s="822">
        <v>0</v>
      </c>
    </row>
    <row r="24" spans="1:11" x14ac:dyDescent="0.25">
      <c r="A24" s="823"/>
      <c r="B24" s="425"/>
      <c r="C24" s="425">
        <v>421</v>
      </c>
      <c r="D24" s="425" t="s">
        <v>825</v>
      </c>
      <c r="E24" s="425"/>
      <c r="F24" s="497"/>
      <c r="G24" s="497">
        <v>1600000</v>
      </c>
      <c r="H24" s="497"/>
      <c r="I24" s="824"/>
      <c r="J24" s="825">
        <v>1600000</v>
      </c>
      <c r="K24" s="826"/>
    </row>
    <row r="25" spans="1:11" x14ac:dyDescent="0.25">
      <c r="A25" s="823"/>
      <c r="B25" s="425"/>
      <c r="C25" s="425"/>
      <c r="D25" s="425">
        <v>42100</v>
      </c>
      <c r="E25" s="425" t="s">
        <v>826</v>
      </c>
      <c r="F25" s="497">
        <v>1600000</v>
      </c>
      <c r="G25" s="497"/>
      <c r="H25" s="497"/>
      <c r="I25" s="824"/>
      <c r="J25" s="827">
        <v>1600000</v>
      </c>
      <c r="K25" s="828"/>
    </row>
    <row r="26" spans="1:11" x14ac:dyDescent="0.25">
      <c r="A26" s="776"/>
      <c r="B26" s="777">
        <v>44</v>
      </c>
      <c r="C26" s="1638" t="s">
        <v>740</v>
      </c>
      <c r="D26" s="1638"/>
      <c r="E26" s="1638"/>
      <c r="F26" s="819"/>
      <c r="G26" s="819"/>
      <c r="H26" s="819">
        <v>30000</v>
      </c>
      <c r="I26" s="824"/>
      <c r="J26" s="830"/>
      <c r="K26" s="822">
        <v>30000</v>
      </c>
    </row>
    <row r="27" spans="1:11" x14ac:dyDescent="0.25">
      <c r="A27" s="823"/>
      <c r="B27" s="425"/>
      <c r="C27" s="425">
        <v>441</v>
      </c>
      <c r="D27" s="425" t="s">
        <v>827</v>
      </c>
      <c r="E27" s="425"/>
      <c r="F27" s="497"/>
      <c r="G27" s="497">
        <v>30000</v>
      </c>
      <c r="H27" s="497"/>
      <c r="I27" s="824"/>
      <c r="J27" s="825"/>
      <c r="K27" s="826">
        <v>30000</v>
      </c>
    </row>
    <row r="28" spans="1:11" x14ac:dyDescent="0.25">
      <c r="A28" s="823"/>
      <c r="B28" s="425"/>
      <c r="C28" s="425"/>
      <c r="D28" s="425">
        <v>44100</v>
      </c>
      <c r="E28" s="425" t="s">
        <v>827</v>
      </c>
      <c r="F28" s="497">
        <v>30000</v>
      </c>
      <c r="G28" s="497"/>
      <c r="H28" s="497"/>
      <c r="I28" s="824"/>
      <c r="J28" s="827"/>
      <c r="K28" s="828">
        <v>30000</v>
      </c>
    </row>
    <row r="29" spans="1:11" x14ac:dyDescent="0.25">
      <c r="A29" s="776"/>
      <c r="B29" s="777">
        <v>45</v>
      </c>
      <c r="C29" s="1638" t="s">
        <v>741</v>
      </c>
      <c r="D29" s="1638"/>
      <c r="E29" s="1638"/>
      <c r="F29" s="819"/>
      <c r="G29" s="819"/>
      <c r="H29" s="819">
        <v>115875</v>
      </c>
      <c r="I29" s="820"/>
      <c r="J29" s="821">
        <v>0</v>
      </c>
      <c r="K29" s="822">
        <v>115875</v>
      </c>
    </row>
    <row r="30" spans="1:11" x14ac:dyDescent="0.25">
      <c r="A30" s="823"/>
      <c r="B30" s="425"/>
      <c r="C30" s="425">
        <v>450</v>
      </c>
      <c r="D30" s="1616" t="s">
        <v>828</v>
      </c>
      <c r="E30" s="1616"/>
      <c r="F30" s="497"/>
      <c r="G30" s="497">
        <v>110000</v>
      </c>
      <c r="H30" s="497"/>
      <c r="I30" s="824"/>
      <c r="J30" s="825">
        <v>0</v>
      </c>
      <c r="K30" s="826">
        <v>110000</v>
      </c>
    </row>
    <row r="31" spans="1:11" x14ac:dyDescent="0.25">
      <c r="A31" s="823"/>
      <c r="B31" s="425"/>
      <c r="C31" s="425"/>
      <c r="D31" s="764">
        <v>45000</v>
      </c>
      <c r="E31" s="764" t="s">
        <v>829</v>
      </c>
      <c r="F31" s="497">
        <v>0</v>
      </c>
      <c r="G31" s="497"/>
      <c r="H31" s="497"/>
      <c r="I31" s="824"/>
      <c r="J31" s="827">
        <v>0</v>
      </c>
      <c r="K31" s="828"/>
    </row>
    <row r="32" spans="1:11" x14ac:dyDescent="0.25">
      <c r="A32" s="823"/>
      <c r="B32" s="425"/>
      <c r="C32" s="425"/>
      <c r="D32" s="764">
        <v>45001</v>
      </c>
      <c r="E32" s="764" t="s">
        <v>830</v>
      </c>
      <c r="F32" s="497">
        <v>0</v>
      </c>
      <c r="G32" s="497"/>
      <c r="H32" s="497"/>
      <c r="I32" s="824"/>
      <c r="J32" s="827">
        <v>0</v>
      </c>
      <c r="K32" s="828"/>
    </row>
    <row r="33" spans="1:11" x14ac:dyDescent="0.25">
      <c r="A33" s="823"/>
      <c r="B33" s="425"/>
      <c r="C33" s="425"/>
      <c r="D33" s="425">
        <v>45002</v>
      </c>
      <c r="E33" s="425" t="s">
        <v>831</v>
      </c>
      <c r="F33" s="497">
        <v>110000</v>
      </c>
      <c r="G33" s="497"/>
      <c r="H33" s="497"/>
      <c r="I33" s="824"/>
      <c r="J33" s="827"/>
      <c r="K33" s="828">
        <v>110000</v>
      </c>
    </row>
    <row r="34" spans="1:11" x14ac:dyDescent="0.25">
      <c r="A34" s="823"/>
      <c r="B34" s="425"/>
      <c r="C34" s="425"/>
      <c r="D34" s="790">
        <v>45003</v>
      </c>
      <c r="E34" s="425" t="s">
        <v>832</v>
      </c>
      <c r="F34" s="497"/>
      <c r="G34" s="497"/>
      <c r="H34" s="497"/>
      <c r="I34" s="824"/>
      <c r="J34" s="827">
        <v>0</v>
      </c>
      <c r="K34" s="828"/>
    </row>
    <row r="35" spans="1:11" x14ac:dyDescent="0.25">
      <c r="A35" s="823"/>
      <c r="B35" s="425"/>
      <c r="C35" s="425"/>
      <c r="D35" s="425">
        <v>45004</v>
      </c>
      <c r="E35" s="425" t="s">
        <v>833</v>
      </c>
      <c r="F35" s="497">
        <v>0</v>
      </c>
      <c r="G35" s="497"/>
      <c r="H35" s="497"/>
      <c r="I35" s="824"/>
      <c r="J35" s="827"/>
      <c r="K35" s="828">
        <v>0</v>
      </c>
    </row>
    <row r="36" spans="1:11" x14ac:dyDescent="0.25">
      <c r="A36" s="823"/>
      <c r="B36" s="425"/>
      <c r="C36" s="425"/>
      <c r="D36" s="764">
        <v>45005</v>
      </c>
      <c r="E36" s="764" t="s">
        <v>834</v>
      </c>
      <c r="F36" s="497">
        <v>0</v>
      </c>
      <c r="G36" s="497"/>
      <c r="H36" s="497"/>
      <c r="I36" s="824"/>
      <c r="J36" s="827"/>
      <c r="K36" s="828">
        <v>0</v>
      </c>
    </row>
    <row r="37" spans="1:11" x14ac:dyDescent="0.25">
      <c r="A37" s="823"/>
      <c r="B37" s="425"/>
      <c r="C37" s="425"/>
      <c r="D37" s="790">
        <v>45007</v>
      </c>
      <c r="E37" s="764" t="s">
        <v>835</v>
      </c>
      <c r="F37" s="497">
        <v>0</v>
      </c>
      <c r="G37" s="497"/>
      <c r="H37" s="497"/>
      <c r="I37" s="824"/>
      <c r="J37" s="827">
        <v>0</v>
      </c>
      <c r="K37" s="828">
        <v>0</v>
      </c>
    </row>
    <row r="38" spans="1:11" x14ac:dyDescent="0.25">
      <c r="A38" s="823"/>
      <c r="B38" s="425"/>
      <c r="C38" s="425"/>
      <c r="D38" s="790">
        <v>45008</v>
      </c>
      <c r="E38" s="764" t="s">
        <v>836</v>
      </c>
      <c r="F38" s="497">
        <v>0</v>
      </c>
      <c r="G38" s="497"/>
      <c r="H38" s="497"/>
      <c r="I38" s="824"/>
      <c r="J38" s="827"/>
      <c r="K38" s="828">
        <v>0</v>
      </c>
    </row>
    <row r="39" spans="1:11" x14ac:dyDescent="0.25">
      <c r="A39" s="823"/>
      <c r="B39" s="425"/>
      <c r="C39" s="425">
        <v>451</v>
      </c>
      <c r="D39" s="1616" t="s">
        <v>837</v>
      </c>
      <c r="E39" s="1616"/>
      <c r="F39" s="497"/>
      <c r="G39" s="497">
        <v>5875</v>
      </c>
      <c r="H39" s="497"/>
      <c r="I39" s="824"/>
      <c r="J39" s="825">
        <v>0</v>
      </c>
      <c r="K39" s="826">
        <v>5875</v>
      </c>
    </row>
    <row r="40" spans="1:11" x14ac:dyDescent="0.25">
      <c r="A40" s="823"/>
      <c r="B40" s="425"/>
      <c r="C40" s="425"/>
      <c r="D40" s="790">
        <v>45100</v>
      </c>
      <c r="E40" s="547" t="s">
        <v>838</v>
      </c>
      <c r="F40" s="497">
        <v>0</v>
      </c>
      <c r="G40" s="497"/>
      <c r="H40" s="497"/>
      <c r="I40" s="824"/>
      <c r="J40" s="827"/>
      <c r="K40" s="828">
        <v>0</v>
      </c>
    </row>
    <row r="41" spans="1:11" x14ac:dyDescent="0.25">
      <c r="A41" s="823"/>
      <c r="B41" s="425"/>
      <c r="C41" s="425"/>
      <c r="D41" s="547"/>
      <c r="E41" s="547" t="s">
        <v>839</v>
      </c>
      <c r="F41" s="839">
        <v>0</v>
      </c>
      <c r="G41" s="497"/>
      <c r="H41" s="497"/>
      <c r="I41" s="824"/>
      <c r="J41" s="827"/>
      <c r="K41" s="828"/>
    </row>
    <row r="42" spans="1:11" x14ac:dyDescent="0.25">
      <c r="A42" s="823"/>
      <c r="B42" s="425"/>
      <c r="C42" s="425"/>
      <c r="D42" s="425"/>
      <c r="E42" s="425" t="s">
        <v>840</v>
      </c>
      <c r="F42" s="839">
        <v>0</v>
      </c>
      <c r="G42" s="497"/>
      <c r="H42" s="497"/>
      <c r="I42" s="824"/>
      <c r="J42" s="827"/>
      <c r="K42" s="828"/>
    </row>
    <row r="43" spans="1:11" x14ac:dyDescent="0.25">
      <c r="A43" s="823"/>
      <c r="B43" s="425"/>
      <c r="C43" s="425"/>
      <c r="D43" s="425">
        <v>45110</v>
      </c>
      <c r="E43" s="831" t="s">
        <v>841</v>
      </c>
      <c r="F43" s="497">
        <v>0</v>
      </c>
      <c r="G43" s="497"/>
      <c r="H43" s="497"/>
      <c r="I43" s="824"/>
      <c r="J43" s="827"/>
      <c r="K43" s="828">
        <v>0</v>
      </c>
    </row>
    <row r="44" spans="1:11" x14ac:dyDescent="0.25">
      <c r="A44" s="823"/>
      <c r="B44" s="425"/>
      <c r="C44" s="425"/>
      <c r="D44" s="425">
        <v>45199</v>
      </c>
      <c r="E44" s="831" t="s">
        <v>842</v>
      </c>
      <c r="F44" s="803">
        <v>5875</v>
      </c>
      <c r="G44" s="497"/>
      <c r="H44" s="497"/>
      <c r="I44" s="824"/>
      <c r="J44" s="827"/>
      <c r="K44" s="828">
        <v>5875</v>
      </c>
    </row>
    <row r="45" spans="1:11" x14ac:dyDescent="0.25">
      <c r="A45" s="823"/>
      <c r="B45" s="425"/>
      <c r="C45" s="425">
        <v>459</v>
      </c>
      <c r="D45" s="1639" t="s">
        <v>843</v>
      </c>
      <c r="E45" s="1640"/>
      <c r="F45" s="803"/>
      <c r="G45" s="497">
        <v>0</v>
      </c>
      <c r="H45" s="497"/>
      <c r="I45" s="824"/>
      <c r="J45" s="825">
        <v>0</v>
      </c>
      <c r="K45" s="826">
        <v>0</v>
      </c>
    </row>
    <row r="46" spans="1:11" x14ac:dyDescent="0.25">
      <c r="A46" s="823"/>
      <c r="B46" s="425"/>
      <c r="C46" s="425"/>
      <c r="D46" s="425">
        <v>45901</v>
      </c>
      <c r="E46" s="831" t="s">
        <v>844</v>
      </c>
      <c r="F46" s="803">
        <v>0</v>
      </c>
      <c r="G46" s="497"/>
      <c r="H46" s="497"/>
      <c r="I46" s="824"/>
      <c r="J46" s="827">
        <v>0</v>
      </c>
      <c r="K46" s="828">
        <v>0</v>
      </c>
    </row>
    <row r="47" spans="1:11" x14ac:dyDescent="0.25">
      <c r="A47" s="823"/>
      <c r="B47" s="425"/>
      <c r="C47" s="425"/>
      <c r="D47" s="425">
        <v>45902</v>
      </c>
      <c r="E47" s="425" t="s">
        <v>845</v>
      </c>
      <c r="F47" s="497">
        <v>0</v>
      </c>
      <c r="G47" s="497"/>
      <c r="H47" s="497"/>
      <c r="I47" s="824"/>
      <c r="J47" s="827">
        <v>0</v>
      </c>
      <c r="K47" s="828">
        <v>0</v>
      </c>
    </row>
    <row r="48" spans="1:11" x14ac:dyDescent="0.25">
      <c r="A48" s="776"/>
      <c r="B48" s="777">
        <v>46</v>
      </c>
      <c r="C48" s="1638" t="s">
        <v>742</v>
      </c>
      <c r="D48" s="1638"/>
      <c r="E48" s="1638"/>
      <c r="F48" s="819"/>
      <c r="G48" s="819"/>
      <c r="H48" s="819">
        <v>14972</v>
      </c>
      <c r="I48" s="820"/>
      <c r="J48" s="821">
        <v>0</v>
      </c>
      <c r="K48" s="822">
        <v>14972</v>
      </c>
    </row>
    <row r="49" spans="1:11" x14ac:dyDescent="0.25">
      <c r="A49" s="823"/>
      <c r="B49" s="425"/>
      <c r="C49" s="425">
        <v>460</v>
      </c>
      <c r="D49" s="425" t="s">
        <v>846</v>
      </c>
      <c r="E49" s="425"/>
      <c r="F49" s="497"/>
      <c r="G49" s="497">
        <v>0</v>
      </c>
      <c r="H49" s="497"/>
      <c r="I49" s="824"/>
      <c r="J49" s="825"/>
      <c r="K49" s="826">
        <v>0</v>
      </c>
    </row>
    <row r="50" spans="1:11" x14ac:dyDescent="0.25">
      <c r="A50" s="823"/>
      <c r="B50" s="425"/>
      <c r="C50" s="425"/>
      <c r="D50" s="425">
        <v>46000</v>
      </c>
      <c r="E50" s="425" t="s">
        <v>847</v>
      </c>
      <c r="F50" s="497">
        <v>0</v>
      </c>
      <c r="G50" s="497"/>
      <c r="H50" s="497"/>
      <c r="I50" s="824"/>
      <c r="J50" s="827"/>
      <c r="K50" s="828">
        <v>0</v>
      </c>
    </row>
    <row r="51" spans="1:11" x14ac:dyDescent="0.25">
      <c r="A51" s="823"/>
      <c r="B51" s="425"/>
      <c r="C51" s="425">
        <v>461</v>
      </c>
      <c r="D51" s="1639" t="s">
        <v>848</v>
      </c>
      <c r="E51" s="1639"/>
      <c r="F51" s="497"/>
      <c r="G51" s="497">
        <v>14972</v>
      </c>
      <c r="H51" s="497"/>
      <c r="I51" s="824"/>
      <c r="J51" s="825"/>
      <c r="K51" s="826">
        <v>14972</v>
      </c>
    </row>
    <row r="52" spans="1:11" x14ac:dyDescent="0.25">
      <c r="A52" s="823"/>
      <c r="B52" s="425"/>
      <c r="C52" s="425"/>
      <c r="D52" s="425">
        <v>46101</v>
      </c>
      <c r="E52" s="425" t="s">
        <v>849</v>
      </c>
      <c r="F52" s="497">
        <v>7065</v>
      </c>
      <c r="G52" s="497"/>
      <c r="H52" s="497"/>
      <c r="I52" s="824"/>
      <c r="J52" s="827"/>
      <c r="K52" s="828">
        <v>7065</v>
      </c>
    </row>
    <row r="53" spans="1:11" x14ac:dyDescent="0.25">
      <c r="A53" s="823"/>
      <c r="B53" s="425"/>
      <c r="C53" s="425"/>
      <c r="D53" s="425">
        <v>46102</v>
      </c>
      <c r="E53" s="425" t="s">
        <v>850</v>
      </c>
      <c r="F53" s="497">
        <v>0</v>
      </c>
      <c r="G53" s="497"/>
      <c r="H53" s="497"/>
      <c r="I53" s="824"/>
      <c r="J53" s="827"/>
      <c r="K53" s="828">
        <v>0</v>
      </c>
    </row>
    <row r="54" spans="1:11" x14ac:dyDescent="0.25">
      <c r="A54" s="823"/>
      <c r="B54" s="425"/>
      <c r="C54" s="425"/>
      <c r="D54" s="425">
        <v>46199</v>
      </c>
      <c r="E54" s="425" t="s">
        <v>851</v>
      </c>
      <c r="F54" s="497">
        <v>7907</v>
      </c>
      <c r="G54" s="497"/>
      <c r="H54" s="497"/>
      <c r="I54" s="824"/>
      <c r="J54" s="827"/>
      <c r="K54" s="828">
        <v>7907</v>
      </c>
    </row>
    <row r="55" spans="1:11" x14ac:dyDescent="0.25">
      <c r="A55" s="776"/>
      <c r="B55" s="777">
        <v>47</v>
      </c>
      <c r="C55" s="1638" t="s">
        <v>852</v>
      </c>
      <c r="D55" s="1638"/>
      <c r="E55" s="1638"/>
      <c r="F55" s="819"/>
      <c r="G55" s="819"/>
      <c r="H55" s="819">
        <v>1270342</v>
      </c>
      <c r="I55" s="820"/>
      <c r="J55" s="821">
        <v>828284.2</v>
      </c>
      <c r="K55" s="822">
        <v>442057.8</v>
      </c>
    </row>
    <row r="56" spans="1:11" x14ac:dyDescent="0.25">
      <c r="A56" s="823"/>
      <c r="B56" s="425"/>
      <c r="C56" s="425">
        <v>470</v>
      </c>
      <c r="D56" s="1639" t="s">
        <v>853</v>
      </c>
      <c r="E56" s="1639"/>
      <c r="F56" s="497"/>
      <c r="G56" s="497">
        <v>1000000</v>
      </c>
      <c r="H56" s="497"/>
      <c r="I56" s="824"/>
      <c r="J56" s="825">
        <v>802000</v>
      </c>
      <c r="K56" s="826">
        <v>198000</v>
      </c>
    </row>
    <row r="57" spans="1:11" x14ac:dyDescent="0.25">
      <c r="A57" s="823"/>
      <c r="B57" s="425"/>
      <c r="C57" s="425"/>
      <c r="D57" s="425">
        <v>47001</v>
      </c>
      <c r="E57" s="425" t="s">
        <v>854</v>
      </c>
      <c r="F57" s="497">
        <v>0</v>
      </c>
      <c r="G57" s="497"/>
      <c r="H57" s="497"/>
      <c r="I57" s="824"/>
      <c r="J57" s="827">
        <v>0</v>
      </c>
      <c r="K57" s="828"/>
    </row>
    <row r="58" spans="1:11" x14ac:dyDescent="0.25">
      <c r="A58" s="823"/>
      <c r="B58" s="425"/>
      <c r="C58" s="425"/>
      <c r="D58" s="425">
        <v>47002</v>
      </c>
      <c r="E58" s="425" t="s">
        <v>855</v>
      </c>
      <c r="F58" s="497">
        <v>848000</v>
      </c>
      <c r="G58" s="497"/>
      <c r="H58" s="497"/>
      <c r="I58" s="824"/>
      <c r="J58" s="827">
        <v>650000</v>
      </c>
      <c r="K58" s="828">
        <v>198000</v>
      </c>
    </row>
    <row r="59" spans="1:11" x14ac:dyDescent="0.25">
      <c r="A59" s="823"/>
      <c r="B59" s="425"/>
      <c r="C59" s="425"/>
      <c r="D59" s="425">
        <v>47004</v>
      </c>
      <c r="E59" s="425" t="s">
        <v>856</v>
      </c>
      <c r="F59" s="497">
        <v>50000</v>
      </c>
      <c r="G59" s="497"/>
      <c r="H59" s="497"/>
      <c r="I59" s="824"/>
      <c r="J59" s="827">
        <v>50000</v>
      </c>
      <c r="K59" s="828"/>
    </row>
    <row r="60" spans="1:11" x14ac:dyDescent="0.25">
      <c r="A60" s="823"/>
      <c r="B60" s="425"/>
      <c r="C60" s="425"/>
      <c r="D60" s="832">
        <v>47005</v>
      </c>
      <c r="E60" s="425" t="s">
        <v>857</v>
      </c>
      <c r="F60" s="497">
        <v>102000</v>
      </c>
      <c r="G60" s="497"/>
      <c r="H60" s="497"/>
      <c r="I60" s="824"/>
      <c r="J60" s="827">
        <v>102000</v>
      </c>
      <c r="K60" s="828"/>
    </row>
    <row r="61" spans="1:11" x14ac:dyDescent="0.25">
      <c r="A61" s="823"/>
      <c r="B61" s="425"/>
      <c r="C61" s="425"/>
      <c r="D61" s="832">
        <v>47006</v>
      </c>
      <c r="E61" s="425" t="s">
        <v>858</v>
      </c>
      <c r="F61" s="497">
        <v>0</v>
      </c>
      <c r="G61" s="497"/>
      <c r="H61" s="497"/>
      <c r="I61" s="824"/>
      <c r="J61" s="827"/>
      <c r="K61" s="828">
        <v>0</v>
      </c>
    </row>
    <row r="62" spans="1:11" x14ac:dyDescent="0.25">
      <c r="A62" s="823"/>
      <c r="B62" s="425"/>
      <c r="C62" s="425">
        <v>479</v>
      </c>
      <c r="D62" s="425" t="s">
        <v>859</v>
      </c>
      <c r="E62" s="425"/>
      <c r="F62" s="497"/>
      <c r="G62" s="497">
        <v>270342</v>
      </c>
      <c r="H62" s="497"/>
      <c r="I62" s="824"/>
      <c r="J62" s="825">
        <v>26284.2</v>
      </c>
      <c r="K62" s="826">
        <v>244057.8</v>
      </c>
    </row>
    <row r="63" spans="1:11" x14ac:dyDescent="0.25">
      <c r="A63" s="823"/>
      <c r="B63" s="425"/>
      <c r="C63" s="425"/>
      <c r="D63" s="832">
        <v>47900</v>
      </c>
      <c r="E63" s="425" t="s">
        <v>860</v>
      </c>
      <c r="F63" s="497">
        <v>0</v>
      </c>
      <c r="G63" s="497"/>
      <c r="H63" s="497"/>
      <c r="I63" s="824"/>
      <c r="J63" s="827"/>
      <c r="K63" s="828">
        <v>0</v>
      </c>
    </row>
    <row r="64" spans="1:11" x14ac:dyDescent="0.25">
      <c r="A64" s="823"/>
      <c r="B64" s="425"/>
      <c r="C64" s="425"/>
      <c r="D64" s="425">
        <v>47901</v>
      </c>
      <c r="E64" s="425" t="s">
        <v>861</v>
      </c>
      <c r="F64" s="497">
        <v>0</v>
      </c>
      <c r="G64" s="497"/>
      <c r="H64" s="497"/>
      <c r="I64" s="824"/>
      <c r="J64" s="827"/>
      <c r="K64" s="828">
        <v>0</v>
      </c>
    </row>
    <row r="65" spans="1:11" x14ac:dyDescent="0.25">
      <c r="A65" s="823"/>
      <c r="B65" s="425"/>
      <c r="C65" s="425"/>
      <c r="D65" s="832">
        <v>47902</v>
      </c>
      <c r="E65" s="425" t="s">
        <v>862</v>
      </c>
      <c r="F65" s="497">
        <v>7500</v>
      </c>
      <c r="G65" s="497"/>
      <c r="H65" s="497"/>
      <c r="I65" s="824"/>
      <c r="J65" s="827"/>
      <c r="K65" s="828">
        <v>7500</v>
      </c>
    </row>
    <row r="66" spans="1:11" x14ac:dyDescent="0.25">
      <c r="A66" s="823"/>
      <c r="B66" s="425"/>
      <c r="C66" s="425"/>
      <c r="D66" s="832">
        <v>47903</v>
      </c>
      <c r="E66" s="425" t="s">
        <v>863</v>
      </c>
      <c r="F66" s="497">
        <v>262842</v>
      </c>
      <c r="G66" s="497"/>
      <c r="H66" s="497"/>
      <c r="I66" s="824"/>
      <c r="J66" s="827">
        <v>26284.2</v>
      </c>
      <c r="K66" s="828">
        <v>236557.8</v>
      </c>
    </row>
    <row r="67" spans="1:11" x14ac:dyDescent="0.25">
      <c r="A67" s="776"/>
      <c r="B67" s="777">
        <v>48</v>
      </c>
      <c r="C67" s="1638" t="s">
        <v>744</v>
      </c>
      <c r="D67" s="1638"/>
      <c r="E67" s="1638"/>
      <c r="F67" s="819"/>
      <c r="G67" s="819"/>
      <c r="H67" s="819">
        <v>154000</v>
      </c>
      <c r="I67" s="824"/>
      <c r="J67" s="821">
        <v>0</v>
      </c>
      <c r="K67" s="833">
        <v>154000</v>
      </c>
    </row>
    <row r="68" spans="1:11" x14ac:dyDescent="0.25">
      <c r="A68" s="823"/>
      <c r="B68" s="425"/>
      <c r="C68" s="425">
        <v>480</v>
      </c>
      <c r="D68" s="1639" t="s">
        <v>864</v>
      </c>
      <c r="E68" s="1639"/>
      <c r="F68" s="497"/>
      <c r="G68" s="497">
        <v>4000</v>
      </c>
      <c r="H68" s="497"/>
      <c r="I68" s="824"/>
      <c r="J68" s="825"/>
      <c r="K68" s="826">
        <v>4000</v>
      </c>
    </row>
    <row r="69" spans="1:11" x14ac:dyDescent="0.25">
      <c r="A69" s="823"/>
      <c r="B69" s="425"/>
      <c r="C69" s="425"/>
      <c r="D69" s="832">
        <v>48000</v>
      </c>
      <c r="E69" s="425" t="s">
        <v>865</v>
      </c>
      <c r="F69" s="497">
        <v>2000</v>
      </c>
      <c r="G69" s="497"/>
      <c r="H69" s="497"/>
      <c r="I69" s="824"/>
      <c r="J69" s="827"/>
      <c r="K69" s="828">
        <v>2000</v>
      </c>
    </row>
    <row r="70" spans="1:11" x14ac:dyDescent="0.25">
      <c r="A70" s="823"/>
      <c r="B70" s="425"/>
      <c r="C70" s="425"/>
      <c r="D70" s="832">
        <v>48002</v>
      </c>
      <c r="E70" s="425" t="s">
        <v>866</v>
      </c>
      <c r="F70" s="497">
        <v>2000</v>
      </c>
      <c r="G70" s="497"/>
      <c r="H70" s="497"/>
      <c r="I70" s="824"/>
      <c r="J70" s="827"/>
      <c r="K70" s="828">
        <v>2000</v>
      </c>
    </row>
    <row r="71" spans="1:11" x14ac:dyDescent="0.25">
      <c r="A71" s="823"/>
      <c r="B71" s="425"/>
      <c r="C71" s="425">
        <v>481</v>
      </c>
      <c r="D71" s="1639" t="s">
        <v>867</v>
      </c>
      <c r="E71" s="1639"/>
      <c r="F71" s="497"/>
      <c r="G71" s="497">
        <v>150000</v>
      </c>
      <c r="H71" s="497"/>
      <c r="I71" s="824"/>
      <c r="J71" s="825"/>
      <c r="K71" s="826">
        <v>150000</v>
      </c>
    </row>
    <row r="72" spans="1:11" x14ac:dyDescent="0.25">
      <c r="A72" s="823"/>
      <c r="B72" s="425"/>
      <c r="C72" s="425"/>
      <c r="D72" s="832">
        <v>48100</v>
      </c>
      <c r="E72" s="425" t="s">
        <v>868</v>
      </c>
      <c r="F72" s="497">
        <v>0</v>
      </c>
      <c r="G72" s="497"/>
      <c r="H72" s="497"/>
      <c r="I72" s="824"/>
      <c r="J72" s="827">
        <v>0</v>
      </c>
      <c r="K72" s="828">
        <v>0</v>
      </c>
    </row>
    <row r="73" spans="1:11" x14ac:dyDescent="0.25">
      <c r="A73" s="823"/>
      <c r="B73" s="425"/>
      <c r="C73" s="425"/>
      <c r="D73" s="832">
        <v>48103</v>
      </c>
      <c r="E73" s="425" t="s">
        <v>869</v>
      </c>
      <c r="F73" s="497">
        <v>150000</v>
      </c>
      <c r="G73" s="497"/>
      <c r="H73" s="497"/>
      <c r="I73" s="824"/>
      <c r="J73" s="827"/>
      <c r="K73" s="828">
        <v>150000</v>
      </c>
    </row>
    <row r="74" spans="1:11" x14ac:dyDescent="0.25">
      <c r="A74" s="776"/>
      <c r="B74" s="777">
        <v>49</v>
      </c>
      <c r="C74" s="1638" t="s">
        <v>745</v>
      </c>
      <c r="D74" s="1638"/>
      <c r="E74" s="1638"/>
      <c r="F74" s="819"/>
      <c r="G74" s="819"/>
      <c r="H74" s="819">
        <v>5810269.0199999996</v>
      </c>
      <c r="I74" s="820"/>
      <c r="J74" s="821">
        <v>0</v>
      </c>
      <c r="K74" s="822">
        <v>5810269.0199999996</v>
      </c>
    </row>
    <row r="75" spans="1:11" x14ac:dyDescent="0.25">
      <c r="A75" s="823"/>
      <c r="B75" s="425"/>
      <c r="C75" s="425">
        <v>495</v>
      </c>
      <c r="D75" s="1639" t="s">
        <v>870</v>
      </c>
      <c r="E75" s="1639"/>
      <c r="F75" s="497"/>
      <c r="G75" s="497">
        <v>5667766.5999999996</v>
      </c>
      <c r="H75" s="497"/>
      <c r="I75" s="824"/>
      <c r="J75" s="825"/>
      <c r="K75" s="826">
        <v>5667766.5999999996</v>
      </c>
    </row>
    <row r="76" spans="1:11" x14ac:dyDescent="0.25">
      <c r="A76" s="823"/>
      <c r="B76" s="425"/>
      <c r="C76" s="425"/>
      <c r="D76" s="425">
        <v>49500</v>
      </c>
      <c r="E76" s="425" t="s">
        <v>871</v>
      </c>
      <c r="F76" s="497">
        <v>5667766.5999999996</v>
      </c>
      <c r="G76" s="497"/>
      <c r="H76" s="497"/>
      <c r="I76" s="824"/>
      <c r="J76" s="827"/>
      <c r="K76" s="828">
        <v>5667766.5999999996</v>
      </c>
    </row>
    <row r="77" spans="1:11" x14ac:dyDescent="0.25">
      <c r="A77" s="823"/>
      <c r="B77" s="425"/>
      <c r="C77" s="425">
        <v>496</v>
      </c>
      <c r="D77" s="1639" t="s">
        <v>872</v>
      </c>
      <c r="E77" s="1639"/>
      <c r="F77" s="497"/>
      <c r="G77" s="497">
        <v>142502.41999999998</v>
      </c>
      <c r="H77" s="497"/>
      <c r="I77" s="824"/>
      <c r="J77" s="825"/>
      <c r="K77" s="826">
        <v>142502.41999999998</v>
      </c>
    </row>
    <row r="78" spans="1:11" ht="15.75" thickBot="1" x14ac:dyDescent="0.3">
      <c r="A78" s="834"/>
      <c r="B78" s="835"/>
      <c r="C78" s="835"/>
      <c r="D78" s="835">
        <v>49600</v>
      </c>
      <c r="E78" s="835" t="s">
        <v>872</v>
      </c>
      <c r="F78" s="806">
        <v>142502.41999999998</v>
      </c>
      <c r="G78" s="806"/>
      <c r="H78" s="806"/>
      <c r="I78" s="836"/>
      <c r="J78" s="837"/>
      <c r="K78" s="838">
        <v>142502.41999999998</v>
      </c>
    </row>
    <row r="79" spans="1:11" x14ac:dyDescent="0.25">
      <c r="J79" s="298"/>
      <c r="K79" s="298"/>
    </row>
    <row r="80" spans="1:11" x14ac:dyDescent="0.25">
      <c r="J80" s="298"/>
      <c r="K80" s="298"/>
    </row>
    <row r="82" spans="10:11" x14ac:dyDescent="0.25">
      <c r="J82" s="298"/>
      <c r="K82" s="298"/>
    </row>
    <row r="83" spans="10:11" x14ac:dyDescent="0.25">
      <c r="J83" s="298"/>
      <c r="K83" s="298"/>
    </row>
    <row r="84" spans="10:11" x14ac:dyDescent="0.25">
      <c r="J84" s="298"/>
      <c r="K84" s="298"/>
    </row>
  </sheetData>
  <mergeCells count="27">
    <mergeCell ref="J7:K7"/>
    <mergeCell ref="E3:I3"/>
    <mergeCell ref="B5:D5"/>
    <mergeCell ref="F5:I5"/>
    <mergeCell ref="A7:E7"/>
    <mergeCell ref="F7:I7"/>
    <mergeCell ref="C48:E48"/>
    <mergeCell ref="B9:E9"/>
    <mergeCell ref="C10:E10"/>
    <mergeCell ref="D11:E11"/>
    <mergeCell ref="D15:E15"/>
    <mergeCell ref="C17:E17"/>
    <mergeCell ref="C23:E23"/>
    <mergeCell ref="C26:E26"/>
    <mergeCell ref="C29:E29"/>
    <mergeCell ref="D30:E30"/>
    <mergeCell ref="D39:E39"/>
    <mergeCell ref="D45:E45"/>
    <mergeCell ref="C74:E74"/>
    <mergeCell ref="D75:E75"/>
    <mergeCell ref="D77:E77"/>
    <mergeCell ref="D51:E51"/>
    <mergeCell ref="C55:E55"/>
    <mergeCell ref="D56:E56"/>
    <mergeCell ref="C67:E67"/>
    <mergeCell ref="D68:E68"/>
    <mergeCell ref="D71:E71"/>
  </mergeCells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7"/>
  <sheetViews>
    <sheetView topLeftCell="L1" workbookViewId="0">
      <selection activeCell="L22" sqref="L22"/>
    </sheetView>
  </sheetViews>
  <sheetFormatPr baseColWidth="10" defaultRowHeight="15" x14ac:dyDescent="0.25"/>
  <cols>
    <col min="1" max="1" width="15" style="764" customWidth="1"/>
    <col min="2" max="2" width="9.28515625" style="764" customWidth="1"/>
    <col min="3" max="3" width="14.42578125" style="764" hidden="1" customWidth="1"/>
    <col min="4" max="4" width="14.85546875" style="764" customWidth="1"/>
    <col min="5" max="5" width="14.7109375" style="764" customWidth="1"/>
    <col min="6" max="11" width="0" style="764" hidden="1" customWidth="1"/>
    <col min="12" max="15" width="10.85546875" style="764"/>
    <col min="16" max="16" width="18.5703125" style="764" customWidth="1"/>
    <col min="17" max="17" width="16.28515625" style="764" bestFit="1" customWidth="1"/>
    <col min="18" max="19" width="13.85546875" style="764" bestFit="1" customWidth="1"/>
    <col min="20" max="24" width="10.85546875" style="764"/>
    <col min="25" max="25" width="14.140625" style="764" customWidth="1"/>
    <col min="26" max="27" width="11.42578125" style="764"/>
  </cols>
  <sheetData>
    <row r="3" spans="1:25" ht="15.75" thickBot="1" x14ac:dyDescent="0.3">
      <c r="A3" s="1187" t="s">
        <v>1080</v>
      </c>
      <c r="B3" s="1187"/>
      <c r="C3" s="1187"/>
      <c r="N3" s="1188" t="s">
        <v>1080</v>
      </c>
      <c r="U3" s="1188" t="s">
        <v>1080</v>
      </c>
      <c r="V3" s="1189"/>
      <c r="W3" s="1190"/>
      <c r="X3" s="1191"/>
      <c r="Y3" s="1189"/>
    </row>
    <row r="4" spans="1:25" ht="35.25" thickBot="1" x14ac:dyDescent="0.3">
      <c r="A4" s="1192" t="s">
        <v>1081</v>
      </c>
      <c r="B4" s="1193" t="s">
        <v>1082</v>
      </c>
      <c r="C4" s="1194" t="s">
        <v>1083</v>
      </c>
      <c r="D4" s="1195" t="s">
        <v>1084</v>
      </c>
      <c r="E4" s="1196" t="s">
        <v>956</v>
      </c>
      <c r="N4" s="1192" t="s">
        <v>1085</v>
      </c>
      <c r="O4" s="1192" t="s">
        <v>1011</v>
      </c>
      <c r="P4" s="1192" t="s">
        <v>1086</v>
      </c>
      <c r="Q4" s="1192" t="s">
        <v>1087</v>
      </c>
      <c r="R4" s="1192" t="s">
        <v>1088</v>
      </c>
      <c r="S4" s="1192" t="s">
        <v>1089</v>
      </c>
      <c r="U4" s="1197" t="s">
        <v>1090</v>
      </c>
      <c r="V4" s="1198"/>
      <c r="W4" s="1199" t="s">
        <v>1082</v>
      </c>
      <c r="X4" s="1200" t="s">
        <v>1091</v>
      </c>
      <c r="Y4" s="1201" t="s">
        <v>1078</v>
      </c>
    </row>
    <row r="5" spans="1:25" x14ac:dyDescent="0.25">
      <c r="A5" s="1202">
        <v>30</v>
      </c>
      <c r="B5" s="1203">
        <v>1</v>
      </c>
      <c r="C5" s="1204">
        <v>14429.52</v>
      </c>
      <c r="D5" s="1205">
        <v>14790.258</v>
      </c>
      <c r="E5" s="1206">
        <v>14790.258</v>
      </c>
      <c r="N5" s="1207">
        <v>1</v>
      </c>
      <c r="O5" s="1208">
        <v>13</v>
      </c>
      <c r="P5" s="1209">
        <v>1014.5962499999999</v>
      </c>
      <c r="Q5" s="1210">
        <v>6972.83925</v>
      </c>
      <c r="R5" s="1211">
        <v>13189.751249999999</v>
      </c>
      <c r="S5" s="1211">
        <v>90646.910250000001</v>
      </c>
      <c r="U5" s="1212">
        <v>1</v>
      </c>
      <c r="V5" s="1213" t="s">
        <v>1092</v>
      </c>
      <c r="W5" s="1214">
        <v>12</v>
      </c>
      <c r="X5" s="1215">
        <v>29270.018675781244</v>
      </c>
      <c r="Y5" s="1216">
        <v>351240.22410937492</v>
      </c>
    </row>
    <row r="6" spans="1:25" x14ac:dyDescent="0.25">
      <c r="A6" s="1217">
        <v>29</v>
      </c>
      <c r="B6" s="1218">
        <v>13</v>
      </c>
      <c r="C6" s="1204">
        <v>12942.58</v>
      </c>
      <c r="D6" s="1205">
        <v>13266.144499999999</v>
      </c>
      <c r="E6" s="1206">
        <v>172459.87849999999</v>
      </c>
      <c r="N6" s="1219">
        <v>2</v>
      </c>
      <c r="O6" s="1220">
        <v>129</v>
      </c>
      <c r="P6" s="1209">
        <v>1014.5962499999999</v>
      </c>
      <c r="Q6" s="1221">
        <v>5975.0222499999991</v>
      </c>
      <c r="R6" s="1211">
        <v>130882.91624999999</v>
      </c>
      <c r="S6" s="1211">
        <v>770777.87024999992</v>
      </c>
      <c r="U6" s="1222">
        <v>2</v>
      </c>
      <c r="V6" s="1223" t="s">
        <v>1092</v>
      </c>
      <c r="W6" s="1214">
        <v>129</v>
      </c>
      <c r="X6" s="1224">
        <v>19358.487609374999</v>
      </c>
      <c r="Y6" s="1216">
        <v>2497244.9016093747</v>
      </c>
    </row>
    <row r="7" spans="1:25" x14ac:dyDescent="0.25">
      <c r="A7" s="1217">
        <v>27</v>
      </c>
      <c r="B7" s="1218">
        <v>129</v>
      </c>
      <c r="C7" s="1204">
        <v>11853.94</v>
      </c>
      <c r="D7" s="1205">
        <v>12150.288499999999</v>
      </c>
      <c r="E7" s="1206">
        <v>1567387.2164999999</v>
      </c>
      <c r="N7" s="1219">
        <v>3</v>
      </c>
      <c r="O7" s="1220">
        <v>198</v>
      </c>
      <c r="P7" s="1209">
        <v>1014.5962499999999</v>
      </c>
      <c r="Q7" s="1221">
        <v>4891.0129999999999</v>
      </c>
      <c r="R7" s="1211">
        <v>200890.0575</v>
      </c>
      <c r="S7" s="1211">
        <v>968420.57400000002</v>
      </c>
      <c r="U7" s="1225">
        <v>3</v>
      </c>
      <c r="V7" s="1226" t="s">
        <v>1092</v>
      </c>
      <c r="W7" s="1214">
        <v>15</v>
      </c>
      <c r="X7" s="1224">
        <v>15404.515131249998</v>
      </c>
      <c r="Y7" s="1216">
        <v>231067.72696874998</v>
      </c>
    </row>
    <row r="8" spans="1:25" x14ac:dyDescent="0.25">
      <c r="A8" s="1217">
        <v>25</v>
      </c>
      <c r="B8" s="1218">
        <v>146</v>
      </c>
      <c r="C8" s="1204">
        <v>9226.84</v>
      </c>
      <c r="D8" s="1205">
        <v>9457.5109999999986</v>
      </c>
      <c r="E8" s="1206">
        <v>1380796.6059999997</v>
      </c>
      <c r="N8" s="1219">
        <v>4</v>
      </c>
      <c r="O8" s="1220">
        <v>302</v>
      </c>
      <c r="P8" s="1209">
        <v>1014.5962499999999</v>
      </c>
      <c r="Q8" s="1221">
        <v>4351.2685000000001</v>
      </c>
      <c r="R8" s="1211">
        <v>306408.0675</v>
      </c>
      <c r="S8" s="1211">
        <v>1314083.0870000001</v>
      </c>
      <c r="U8" s="1222">
        <v>3</v>
      </c>
      <c r="V8" s="1226" t="s">
        <v>1093</v>
      </c>
      <c r="W8" s="1214">
        <v>116</v>
      </c>
      <c r="X8" s="1224">
        <v>15673.9438125</v>
      </c>
      <c r="Y8" s="1216">
        <v>1818177.4822499999</v>
      </c>
    </row>
    <row r="9" spans="1:25" x14ac:dyDescent="0.25">
      <c r="A9" s="1217">
        <v>24</v>
      </c>
      <c r="B9" s="1218">
        <v>43</v>
      </c>
      <c r="C9" s="1204">
        <v>8682.5199999999986</v>
      </c>
      <c r="D9" s="1205">
        <v>8899.5829999999987</v>
      </c>
      <c r="E9" s="1206">
        <v>382682.06899999996</v>
      </c>
      <c r="N9" s="1219">
        <v>5</v>
      </c>
      <c r="O9" s="1220">
        <v>756</v>
      </c>
      <c r="P9" s="1209">
        <v>1014.5962499999999</v>
      </c>
      <c r="Q9" s="1221">
        <v>3837.7844999999993</v>
      </c>
      <c r="R9" s="1211">
        <v>767034.7649999999</v>
      </c>
      <c r="S9" s="1211">
        <v>2901365.0819999995</v>
      </c>
      <c r="U9" s="1225">
        <v>3</v>
      </c>
      <c r="V9" s="1226" t="s">
        <v>1094</v>
      </c>
      <c r="W9" s="1214">
        <v>18</v>
      </c>
      <c r="X9" s="1224">
        <v>12911.459316874998</v>
      </c>
      <c r="Y9" s="1216">
        <v>232406.26770374997</v>
      </c>
    </row>
    <row r="10" spans="1:25" x14ac:dyDescent="0.25">
      <c r="A10" s="1217">
        <v>23</v>
      </c>
      <c r="B10" s="1218">
        <v>284</v>
      </c>
      <c r="C10" s="1204">
        <v>8138.8999999999987</v>
      </c>
      <c r="D10" s="1205">
        <v>8342.3724999999977</v>
      </c>
      <c r="E10" s="1206">
        <v>2369233.7899999991</v>
      </c>
      <c r="N10" s="1227" t="s">
        <v>1095</v>
      </c>
      <c r="O10" s="1220">
        <v>4</v>
      </c>
      <c r="P10" s="1209">
        <v>1014.5962499999999</v>
      </c>
      <c r="Q10" s="1221">
        <v>3513.4539999999997</v>
      </c>
      <c r="R10" s="1211">
        <v>4058.3849999999998</v>
      </c>
      <c r="S10" s="1211">
        <v>14053.815999999999</v>
      </c>
      <c r="U10" s="1225">
        <v>3</v>
      </c>
      <c r="V10" s="1226" t="s">
        <v>1096</v>
      </c>
      <c r="W10" s="1214">
        <v>2</v>
      </c>
      <c r="X10" s="1224">
        <v>12819.837693124999</v>
      </c>
      <c r="Y10" s="1216">
        <v>25639.675386249997</v>
      </c>
    </row>
    <row r="11" spans="1:25" x14ac:dyDescent="0.25">
      <c r="A11" s="1217">
        <v>22</v>
      </c>
      <c r="B11" s="1218">
        <v>199</v>
      </c>
      <c r="C11" s="1204">
        <v>7594.1600000000008</v>
      </c>
      <c r="D11" s="1205">
        <v>7784.0140000000001</v>
      </c>
      <c r="E11" s="1206">
        <v>1549018.7860000001</v>
      </c>
      <c r="N11" s="1227" t="s">
        <v>1097</v>
      </c>
      <c r="O11" s="1220">
        <v>313</v>
      </c>
      <c r="P11" s="1209">
        <v>1014.5962499999999</v>
      </c>
      <c r="Q11" s="1221">
        <v>3513.4539999999997</v>
      </c>
      <c r="R11" s="1211">
        <v>317568.62624999997</v>
      </c>
      <c r="S11" s="1211">
        <v>1099711.102</v>
      </c>
      <c r="U11" s="1225">
        <v>3</v>
      </c>
      <c r="V11" s="1226" t="s">
        <v>1098</v>
      </c>
      <c r="W11" s="1214">
        <v>3</v>
      </c>
      <c r="X11" s="1224">
        <v>12342.720693124998</v>
      </c>
      <c r="Y11" s="1216">
        <v>37028.162079374997</v>
      </c>
    </row>
    <row r="12" spans="1:25" ht="15.75" thickBot="1" x14ac:dyDescent="0.3">
      <c r="A12" s="1217">
        <v>20</v>
      </c>
      <c r="B12" s="1218">
        <v>518</v>
      </c>
      <c r="C12" s="1204">
        <v>6549.48</v>
      </c>
      <c r="D12" s="1205">
        <v>6713.2169999999987</v>
      </c>
      <c r="E12" s="1206">
        <v>3477446.4059999995</v>
      </c>
      <c r="N12" s="1228" t="s">
        <v>1099</v>
      </c>
      <c r="O12" s="1229">
        <v>529</v>
      </c>
      <c r="P12" s="1230">
        <v>1014.5962499999999</v>
      </c>
      <c r="Q12" s="1231">
        <v>3513.4539999999997</v>
      </c>
      <c r="R12" s="1211">
        <v>536721.41625000001</v>
      </c>
      <c r="S12" s="1211">
        <v>1858617.166</v>
      </c>
      <c r="U12" s="1225">
        <v>3</v>
      </c>
      <c r="V12" s="1226" t="s">
        <v>1100</v>
      </c>
      <c r="W12" s="1214">
        <v>5</v>
      </c>
      <c r="X12" s="1224">
        <v>10977.983136249999</v>
      </c>
      <c r="Y12" s="1216">
        <v>54889.915681249993</v>
      </c>
    </row>
    <row r="13" spans="1:25" ht="15.75" thickBot="1" x14ac:dyDescent="0.3">
      <c r="A13" s="1217">
        <v>19</v>
      </c>
      <c r="B13" s="1218">
        <v>66</v>
      </c>
      <c r="C13" s="1204">
        <v>6215.16</v>
      </c>
      <c r="D13" s="1205">
        <v>6370.5389999999989</v>
      </c>
      <c r="E13" s="1206">
        <v>420455.57399999991</v>
      </c>
      <c r="N13" s="1232" t="s">
        <v>159</v>
      </c>
      <c r="O13" s="1233">
        <v>2244</v>
      </c>
      <c r="P13" s="1234"/>
      <c r="Q13" s="1235"/>
      <c r="R13" s="1236">
        <v>2276753.9849999999</v>
      </c>
      <c r="S13" s="1237">
        <v>9017675.6074999981</v>
      </c>
      <c r="U13" s="1225">
        <v>3</v>
      </c>
      <c r="V13" s="1226" t="s">
        <v>1101</v>
      </c>
      <c r="W13" s="1214">
        <v>18</v>
      </c>
      <c r="X13" s="1224">
        <v>10886.3615125</v>
      </c>
      <c r="Y13" s="1216">
        <v>195954.50722500001</v>
      </c>
    </row>
    <row r="14" spans="1:25" x14ac:dyDescent="0.25">
      <c r="A14" s="1217">
        <v>18</v>
      </c>
      <c r="B14" s="1218">
        <v>15</v>
      </c>
      <c r="C14" s="1204">
        <v>5880.42</v>
      </c>
      <c r="D14" s="1205">
        <v>6027.4304999999995</v>
      </c>
      <c r="E14" s="1206">
        <v>90411.45749999999</v>
      </c>
      <c r="N14" s="1238"/>
      <c r="O14" s="1238"/>
      <c r="P14" s="1238"/>
      <c r="Q14" s="765"/>
      <c r="R14" s="765"/>
      <c r="S14" s="765"/>
      <c r="U14" s="1225">
        <v>3</v>
      </c>
      <c r="V14" s="1226" t="s">
        <v>1092</v>
      </c>
      <c r="W14" s="1214">
        <v>13</v>
      </c>
      <c r="X14" s="1224">
        <v>18438.285838749998</v>
      </c>
      <c r="Y14" s="1216">
        <v>239697.71590374998</v>
      </c>
    </row>
    <row r="15" spans="1:25" x14ac:dyDescent="0.25">
      <c r="A15" s="1217">
        <v>17</v>
      </c>
      <c r="B15" s="1218">
        <v>302</v>
      </c>
      <c r="C15" s="1204">
        <v>5545.96</v>
      </c>
      <c r="D15" s="1205">
        <v>5684.6089999999995</v>
      </c>
      <c r="E15" s="1206">
        <v>1716751.9179999998</v>
      </c>
      <c r="S15" s="765"/>
      <c r="U15" s="1225">
        <v>4</v>
      </c>
      <c r="V15" s="1226" t="s">
        <v>1092</v>
      </c>
      <c r="W15" s="1214">
        <v>26</v>
      </c>
      <c r="X15" s="1224">
        <v>12678.843587499998</v>
      </c>
      <c r="Y15" s="1216">
        <v>329649.93327499996</v>
      </c>
    </row>
    <row r="16" spans="1:25" ht="15.75" thickBot="1" x14ac:dyDescent="0.3">
      <c r="A16" s="1239">
        <v>15</v>
      </c>
      <c r="B16" s="1240">
        <v>529</v>
      </c>
      <c r="C16" s="1204">
        <v>4877.46</v>
      </c>
      <c r="D16" s="1241">
        <v>4999.3964999999998</v>
      </c>
      <c r="E16" s="1242">
        <v>2644680.7484999998</v>
      </c>
      <c r="S16" s="765"/>
      <c r="U16" s="1222">
        <v>4</v>
      </c>
      <c r="V16" s="1223" t="s">
        <v>1093</v>
      </c>
      <c r="W16" s="1214">
        <v>241</v>
      </c>
      <c r="X16" s="1224">
        <v>12275.98425</v>
      </c>
      <c r="Y16" s="1216">
        <v>2958512.20425</v>
      </c>
    </row>
    <row r="17" spans="1:27" ht="15.75" thickBot="1" x14ac:dyDescent="0.3">
      <c r="A17" s="1243" t="s">
        <v>159</v>
      </c>
      <c r="B17" s="1244">
        <v>2245</v>
      </c>
      <c r="C17" s="1187"/>
      <c r="D17" s="1216">
        <v>104485.36349999999</v>
      </c>
      <c r="E17" s="1245">
        <v>15786114.707999997</v>
      </c>
      <c r="U17" s="1225">
        <v>4</v>
      </c>
      <c r="V17" s="1226" t="s">
        <v>1102</v>
      </c>
      <c r="W17" s="1214">
        <v>61</v>
      </c>
      <c r="X17" s="1224">
        <v>11190.835891875</v>
      </c>
      <c r="Y17" s="1216">
        <v>682640.98940437497</v>
      </c>
    </row>
    <row r="18" spans="1:27" ht="15.75" thickBot="1" x14ac:dyDescent="0.3">
      <c r="A18" s="1249" t="s">
        <v>1103</v>
      </c>
      <c r="B18" s="1246"/>
      <c r="C18" s="1246"/>
      <c r="D18" s="1247"/>
      <c r="E18" s="1248">
        <v>100000</v>
      </c>
      <c r="S18" s="765"/>
      <c r="U18" s="1225">
        <v>4</v>
      </c>
      <c r="V18" s="1226" t="s">
        <v>1094</v>
      </c>
      <c r="W18" s="1214">
        <v>155</v>
      </c>
      <c r="X18" s="1224">
        <v>10524.177249999999</v>
      </c>
      <c r="Y18" s="1216">
        <v>1631247.4737499999</v>
      </c>
    </row>
    <row r="19" spans="1:27" x14ac:dyDescent="0.25">
      <c r="U19" s="1225">
        <v>5</v>
      </c>
      <c r="V19" s="1226" t="s">
        <v>1092</v>
      </c>
      <c r="W19" s="1214">
        <v>59</v>
      </c>
      <c r="X19" s="1224">
        <v>12688.987961249999</v>
      </c>
      <c r="Y19" s="1216">
        <v>748650.28971374989</v>
      </c>
    </row>
    <row r="20" spans="1:27" ht="15.75" thickBot="1" x14ac:dyDescent="0.3">
      <c r="U20" s="1225">
        <v>5</v>
      </c>
      <c r="V20" s="1226" t="s">
        <v>1093</v>
      </c>
      <c r="W20" s="1214">
        <v>5</v>
      </c>
      <c r="X20" s="1224">
        <v>12067.800728124999</v>
      </c>
      <c r="Y20" s="1216">
        <v>60339.003640625</v>
      </c>
    </row>
    <row r="21" spans="1:27" ht="24" thickBot="1" x14ac:dyDescent="0.3">
      <c r="F21" s="1195" t="s">
        <v>1104</v>
      </c>
      <c r="G21" s="1196" t="s">
        <v>956</v>
      </c>
      <c r="U21" s="1225">
        <v>5</v>
      </c>
      <c r="V21" s="1226" t="s">
        <v>1102</v>
      </c>
      <c r="W21" s="1214">
        <v>82</v>
      </c>
      <c r="X21" s="1224">
        <v>11774.814728124999</v>
      </c>
      <c r="Y21" s="1216">
        <v>965534.80770624988</v>
      </c>
    </row>
    <row r="22" spans="1:27" x14ac:dyDescent="0.25">
      <c r="F22" s="1250">
        <v>12150.288499999999</v>
      </c>
      <c r="G22" s="1251">
        <v>12150.288499999999</v>
      </c>
      <c r="U22" s="1225">
        <v>5</v>
      </c>
      <c r="V22" s="1226" t="s">
        <v>1094</v>
      </c>
      <c r="W22" s="1214">
        <v>3</v>
      </c>
      <c r="X22" s="1224">
        <v>11499.960337499999</v>
      </c>
      <c r="Y22" s="1216">
        <v>34499.881012499995</v>
      </c>
    </row>
    <row r="23" spans="1:27" x14ac:dyDescent="0.25">
      <c r="F23" s="1252">
        <v>8899.5829999999987</v>
      </c>
      <c r="G23" s="1253">
        <v>26698.748999999996</v>
      </c>
      <c r="U23" s="1225">
        <v>5</v>
      </c>
      <c r="V23" s="1226" t="s">
        <v>1105</v>
      </c>
      <c r="W23" s="1214">
        <v>2</v>
      </c>
      <c r="X23" s="1224">
        <v>11384.328319374999</v>
      </c>
      <c r="Y23" s="1216">
        <v>22768.656638749999</v>
      </c>
    </row>
    <row r="24" spans="1:27" x14ac:dyDescent="0.25">
      <c r="F24" s="1252">
        <v>8342.3724999999977</v>
      </c>
      <c r="G24" s="1253">
        <v>16684.744999999995</v>
      </c>
      <c r="U24" s="1225">
        <v>5</v>
      </c>
      <c r="V24" s="1226" t="s">
        <v>1098</v>
      </c>
      <c r="W24" s="1214">
        <v>134</v>
      </c>
      <c r="X24" s="1224">
        <v>11201.095552499999</v>
      </c>
      <c r="Y24" s="1216">
        <v>1500946.8040349998</v>
      </c>
    </row>
    <row r="25" spans="1:27" x14ac:dyDescent="0.25">
      <c r="A25" s="765"/>
      <c r="B25" s="765"/>
      <c r="C25" s="765"/>
      <c r="D25" s="765"/>
      <c r="E25" s="765"/>
      <c r="F25" s="1252">
        <v>6713.2169999999987</v>
      </c>
      <c r="G25" s="1253">
        <v>6713.2169999999987</v>
      </c>
      <c r="U25" s="1225">
        <v>5</v>
      </c>
      <c r="V25" s="1226" t="s">
        <v>1106</v>
      </c>
      <c r="W25" s="1214">
        <v>1</v>
      </c>
      <c r="X25" s="1224">
        <v>11109.47392875</v>
      </c>
      <c r="Y25" s="1216">
        <v>11109.47392875</v>
      </c>
    </row>
    <row r="26" spans="1:27" x14ac:dyDescent="0.25">
      <c r="F26" s="1252">
        <v>6370.5389999999989</v>
      </c>
      <c r="G26" s="1253">
        <v>12741.077999999998</v>
      </c>
      <c r="H26" s="765"/>
      <c r="I26" s="765"/>
      <c r="J26" s="765"/>
      <c r="K26" s="765"/>
      <c r="L26" s="765"/>
      <c r="M26" s="765"/>
      <c r="N26" s="765"/>
      <c r="O26" s="765"/>
      <c r="P26" s="765"/>
      <c r="Q26" s="765"/>
      <c r="R26" s="765"/>
      <c r="T26" s="765"/>
      <c r="U26" s="1225">
        <v>5</v>
      </c>
      <c r="V26" s="1226" t="s">
        <v>1107</v>
      </c>
      <c r="W26" s="1214">
        <v>55</v>
      </c>
      <c r="X26" s="1224">
        <v>10579.908319374999</v>
      </c>
      <c r="Y26" s="1216">
        <v>581894.95756562497</v>
      </c>
      <c r="Z26" s="765"/>
      <c r="AA26" s="765"/>
    </row>
    <row r="27" spans="1:27" x14ac:dyDescent="0.25">
      <c r="A27" s="1254"/>
      <c r="B27" s="1254"/>
      <c r="C27" s="1254"/>
      <c r="D27" s="1254"/>
      <c r="E27" s="1254"/>
      <c r="F27" s="1252">
        <v>6027.4304999999995</v>
      </c>
      <c r="G27" s="1253">
        <v>12054.860999999999</v>
      </c>
      <c r="U27" s="1225">
        <v>5</v>
      </c>
      <c r="V27" s="1226" t="s">
        <v>1100</v>
      </c>
      <c r="W27" s="1214">
        <v>4</v>
      </c>
      <c r="X27" s="1224">
        <v>10396.675552499999</v>
      </c>
      <c r="Y27" s="1216">
        <v>41586.702209999996</v>
      </c>
    </row>
    <row r="28" spans="1:27" x14ac:dyDescent="0.25">
      <c r="F28" s="1252">
        <v>5684.6089999999995</v>
      </c>
      <c r="G28" s="1253">
        <v>17053.826999999997</v>
      </c>
      <c r="H28" s="1254"/>
      <c r="I28" s="1254"/>
      <c r="J28" s="1254"/>
      <c r="K28" s="1254"/>
      <c r="L28" s="1254"/>
      <c r="M28" s="1254"/>
      <c r="N28" s="1254"/>
      <c r="O28" s="1254"/>
      <c r="P28" s="1254"/>
      <c r="Q28" s="1254"/>
      <c r="R28" s="1254"/>
      <c r="T28" s="1254"/>
      <c r="U28" s="1222">
        <v>5</v>
      </c>
      <c r="V28" s="1223" t="s">
        <v>1101</v>
      </c>
      <c r="W28" s="1214">
        <v>217</v>
      </c>
      <c r="X28" s="1224">
        <v>10365.6405</v>
      </c>
      <c r="Y28" s="1216">
        <v>2249343.9885</v>
      </c>
      <c r="Z28" s="1254"/>
      <c r="AA28" s="1254"/>
    </row>
    <row r="29" spans="1:27" ht="15.75" thickBot="1" x14ac:dyDescent="0.3">
      <c r="A29" s="765"/>
      <c r="B29" s="765"/>
      <c r="C29" s="765"/>
      <c r="D29" s="765"/>
      <c r="E29" s="765"/>
      <c r="F29" s="1255">
        <v>4999.3964999999998</v>
      </c>
      <c r="G29" s="1256">
        <v>59992.758000000002</v>
      </c>
      <c r="U29" s="1225">
        <v>5</v>
      </c>
      <c r="V29" s="1226" t="s">
        <v>1108</v>
      </c>
      <c r="W29" s="1214">
        <v>2</v>
      </c>
      <c r="X29" s="1224">
        <v>10305.053928749998</v>
      </c>
      <c r="Y29" s="1216">
        <v>20610.107857499996</v>
      </c>
    </row>
    <row r="30" spans="1:27" ht="15.75" thickBot="1" x14ac:dyDescent="0.3">
      <c r="A30" s="765"/>
      <c r="B30" s="765"/>
      <c r="C30" s="765"/>
      <c r="D30" s="765"/>
      <c r="E30" s="765"/>
      <c r="F30" s="1257">
        <v>59187.435999999994</v>
      </c>
      <c r="G30" s="1258">
        <v>164089.52349999998</v>
      </c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T30" s="765"/>
      <c r="U30" s="1225">
        <v>5</v>
      </c>
      <c r="V30" s="1226" t="s">
        <v>1109</v>
      </c>
      <c r="W30" s="1214">
        <v>20</v>
      </c>
      <c r="X30" s="1224">
        <v>10012.067928750001</v>
      </c>
      <c r="Y30" s="1216">
        <v>200241.35857500002</v>
      </c>
      <c r="Z30" s="765"/>
      <c r="AA30" s="765"/>
    </row>
    <row r="31" spans="1:27" ht="15.75" thickBot="1" x14ac:dyDescent="0.3">
      <c r="A31" s="1259" t="s">
        <v>1110</v>
      </c>
      <c r="B31" s="1187"/>
      <c r="C31" s="1259"/>
      <c r="D31" s="1260"/>
      <c r="E31" s="1187"/>
      <c r="F31" s="765"/>
      <c r="G31" s="765"/>
      <c r="H31" s="765"/>
      <c r="I31" s="765"/>
      <c r="J31" s="765"/>
      <c r="K31" s="765"/>
      <c r="L31" s="765"/>
      <c r="M31" s="765"/>
      <c r="N31" s="765"/>
      <c r="O31" s="765"/>
      <c r="P31" s="765"/>
      <c r="Q31" s="765"/>
      <c r="R31" s="765"/>
      <c r="T31" s="765"/>
      <c r="U31" s="1222">
        <v>6</v>
      </c>
      <c r="V31" s="1223" t="s">
        <v>1092</v>
      </c>
      <c r="W31" s="1214">
        <v>15</v>
      </c>
      <c r="X31" s="1224">
        <v>8667.6869999999999</v>
      </c>
      <c r="Y31" s="1216">
        <v>130015.30499999999</v>
      </c>
      <c r="Z31" s="765"/>
      <c r="AA31" s="765"/>
    </row>
    <row r="32" spans="1:27" ht="24" thickBot="1" x14ac:dyDescent="0.3">
      <c r="A32" s="1192" t="s">
        <v>1111</v>
      </c>
      <c r="B32" s="1193" t="s">
        <v>1082</v>
      </c>
      <c r="C32" s="1194" t="s">
        <v>1083</v>
      </c>
      <c r="D32" s="1195" t="s">
        <v>1084</v>
      </c>
      <c r="E32" s="1261" t="s">
        <v>956</v>
      </c>
      <c r="F32" s="765"/>
      <c r="G32" s="765"/>
      <c r="H32" s="765"/>
      <c r="I32" s="765"/>
      <c r="J32" s="765"/>
      <c r="K32" s="765"/>
      <c r="L32" s="765"/>
      <c r="M32" s="765"/>
      <c r="N32" s="765"/>
      <c r="O32" s="765"/>
      <c r="P32" s="765"/>
      <c r="Q32" s="765"/>
      <c r="R32" s="765"/>
      <c r="T32" s="765"/>
      <c r="U32" s="1222">
        <v>7</v>
      </c>
      <c r="V32" s="1223" t="s">
        <v>1092</v>
      </c>
      <c r="W32" s="1214">
        <v>279</v>
      </c>
      <c r="X32" s="1224">
        <v>9620.9164999999994</v>
      </c>
      <c r="Y32" s="1216">
        <v>2684235.7034999998</v>
      </c>
      <c r="Z32" s="765"/>
      <c r="AA32" s="765"/>
    </row>
    <row r="33" spans="1:27" ht="24" thickBot="1" x14ac:dyDescent="0.3">
      <c r="A33" s="1217">
        <v>27</v>
      </c>
      <c r="B33" s="1262">
        <v>1</v>
      </c>
      <c r="C33" s="1204">
        <v>11853.94</v>
      </c>
      <c r="D33" s="1205">
        <v>12150.288499999999</v>
      </c>
      <c r="E33" s="1263">
        <v>12150.288499999999</v>
      </c>
      <c r="F33" s="1195" t="s">
        <v>1104</v>
      </c>
      <c r="G33" s="1193" t="s">
        <v>956</v>
      </c>
      <c r="H33" s="765"/>
      <c r="I33" s="765"/>
      <c r="J33" s="765"/>
      <c r="K33" s="765"/>
      <c r="L33" s="765"/>
      <c r="M33" s="765"/>
      <c r="N33" s="765"/>
      <c r="O33" s="765"/>
      <c r="P33" s="765"/>
      <c r="Q33" s="765"/>
      <c r="R33" s="765"/>
      <c r="T33" s="765"/>
      <c r="U33" s="1222">
        <v>7</v>
      </c>
      <c r="V33" s="1223" t="s">
        <v>1093</v>
      </c>
      <c r="W33" s="1214">
        <v>23</v>
      </c>
      <c r="X33" s="1224">
        <v>8389.8709999999992</v>
      </c>
      <c r="Y33" s="1216">
        <v>192967.033</v>
      </c>
      <c r="Z33" s="765"/>
      <c r="AA33" s="765"/>
    </row>
    <row r="34" spans="1:27" x14ac:dyDescent="0.25">
      <c r="A34" s="1217">
        <v>24</v>
      </c>
      <c r="B34" s="1218">
        <v>3</v>
      </c>
      <c r="C34" s="1204">
        <v>8682.5199999999986</v>
      </c>
      <c r="D34" s="1205">
        <v>8899.5829999999987</v>
      </c>
      <c r="E34" s="1263">
        <v>26698.748999999996</v>
      </c>
      <c r="F34" s="1250">
        <v>12150.288499999999</v>
      </c>
      <c r="G34" s="1251">
        <v>12150.288499999999</v>
      </c>
      <c r="U34" s="1225">
        <v>8</v>
      </c>
      <c r="V34" s="1226" t="s">
        <v>1092</v>
      </c>
      <c r="W34" s="1214">
        <v>173</v>
      </c>
      <c r="X34" s="1224">
        <v>10078.077851874999</v>
      </c>
      <c r="Y34" s="1216">
        <v>1743507.4683743748</v>
      </c>
    </row>
    <row r="35" spans="1:27" x14ac:dyDescent="0.25">
      <c r="A35" s="1217">
        <v>23</v>
      </c>
      <c r="B35" s="1218">
        <v>2</v>
      </c>
      <c r="C35" s="1204">
        <v>8138.8999999999987</v>
      </c>
      <c r="D35" s="1205">
        <v>8342.3724999999977</v>
      </c>
      <c r="E35" s="1263">
        <v>16684.744999999995</v>
      </c>
      <c r="F35" s="1252">
        <v>8899.5829999999987</v>
      </c>
      <c r="G35" s="1253">
        <v>8899.5829999999987</v>
      </c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T35" s="765"/>
      <c r="U35" s="1225">
        <v>8</v>
      </c>
      <c r="V35" s="1226" t="s">
        <v>1093</v>
      </c>
      <c r="W35" s="1214">
        <v>338</v>
      </c>
      <c r="X35" s="1224">
        <v>8980.6718518749985</v>
      </c>
      <c r="Y35" s="1216">
        <v>3035467.0859337496</v>
      </c>
      <c r="Z35" s="765"/>
      <c r="AA35" s="765"/>
    </row>
    <row r="36" spans="1:27" ht="15.75" thickBot="1" x14ac:dyDescent="0.3">
      <c r="A36" s="1217">
        <v>20</v>
      </c>
      <c r="B36" s="1218">
        <v>1</v>
      </c>
      <c r="C36" s="1204">
        <v>6549.48</v>
      </c>
      <c r="D36" s="1205">
        <v>6713.2169999999987</v>
      </c>
      <c r="E36" s="1263">
        <v>6713.2169999999987</v>
      </c>
      <c r="F36" s="1252">
        <v>8342.3724999999977</v>
      </c>
      <c r="G36" s="1253">
        <v>41711.862499999988</v>
      </c>
      <c r="U36" s="1264">
        <v>8</v>
      </c>
      <c r="V36" s="1265" t="s">
        <v>1102</v>
      </c>
      <c r="W36" s="1266">
        <v>18</v>
      </c>
      <c r="X36" s="1267">
        <v>8976.6398349999981</v>
      </c>
      <c r="Y36" s="1268">
        <v>161579.51702999996</v>
      </c>
    </row>
    <row r="37" spans="1:27" ht="15.75" thickBot="1" x14ac:dyDescent="0.3">
      <c r="A37" s="1217">
        <v>19</v>
      </c>
      <c r="B37" s="1218">
        <v>2</v>
      </c>
      <c r="C37" s="1204">
        <v>6215.16</v>
      </c>
      <c r="D37" s="1205">
        <v>6370.5389999999989</v>
      </c>
      <c r="E37" s="1263">
        <v>12741.077999999998</v>
      </c>
      <c r="F37" s="1252">
        <v>6713.2169999999987</v>
      </c>
      <c r="G37" s="1253">
        <v>26852.867999999995</v>
      </c>
      <c r="U37" s="1269"/>
      <c r="V37" s="1269"/>
      <c r="W37" s="1270">
        <v>2244</v>
      </c>
      <c r="X37" s="1271">
        <v>392853.12622265617</v>
      </c>
      <c r="Y37" s="1272">
        <v>25670695.323818121</v>
      </c>
    </row>
    <row r="38" spans="1:27" x14ac:dyDescent="0.25">
      <c r="A38" s="1217">
        <v>18</v>
      </c>
      <c r="B38" s="1218">
        <v>2</v>
      </c>
      <c r="C38" s="1204">
        <v>5880.42</v>
      </c>
      <c r="D38" s="1205">
        <v>6027.4304999999995</v>
      </c>
      <c r="E38" s="1263">
        <v>12054.860999999999</v>
      </c>
      <c r="F38" s="1252">
        <v>6370.5389999999989</v>
      </c>
      <c r="G38" s="1253">
        <v>12741.077999999998</v>
      </c>
    </row>
    <row r="39" spans="1:27" x14ac:dyDescent="0.25">
      <c r="A39" s="1217">
        <v>17</v>
      </c>
      <c r="B39" s="1218">
        <v>3</v>
      </c>
      <c r="C39" s="1204">
        <v>5545.96</v>
      </c>
      <c r="D39" s="1205">
        <v>5684.6089999999995</v>
      </c>
      <c r="E39" s="1263">
        <v>17053.826999999997</v>
      </c>
      <c r="F39" s="1252">
        <v>6027.4304999999995</v>
      </c>
      <c r="G39" s="1253">
        <v>18082.291499999999</v>
      </c>
    </row>
    <row r="40" spans="1:27" ht="15.75" thickBot="1" x14ac:dyDescent="0.3">
      <c r="A40" s="1273">
        <v>15</v>
      </c>
      <c r="B40" s="1218">
        <v>12</v>
      </c>
      <c r="C40" s="1204">
        <v>4877.46</v>
      </c>
      <c r="D40" s="1241">
        <v>4999.3964999999998</v>
      </c>
      <c r="E40" s="1274">
        <v>59992.758000000002</v>
      </c>
      <c r="F40" s="1252">
        <v>5684.6089999999995</v>
      </c>
      <c r="G40" s="1253">
        <v>22738.435999999998</v>
      </c>
    </row>
    <row r="41" spans="1:27" ht="15.75" thickBot="1" x14ac:dyDescent="0.3">
      <c r="A41" s="1275" t="s">
        <v>159</v>
      </c>
      <c r="B41" s="1276">
        <v>26</v>
      </c>
      <c r="C41" s="1277"/>
      <c r="D41" s="1241">
        <v>59187.435999999994</v>
      </c>
      <c r="E41" s="1274">
        <v>164089.52349999998</v>
      </c>
      <c r="F41" s="1255">
        <v>4999.3964999999998</v>
      </c>
      <c r="G41" s="1256">
        <v>49993.964999999997</v>
      </c>
    </row>
    <row r="42" spans="1:27" ht="15.75" thickBot="1" x14ac:dyDescent="0.3">
      <c r="A42" s="765"/>
      <c r="B42" s="765"/>
      <c r="C42" s="765"/>
      <c r="D42" s="1278"/>
      <c r="E42" s="1279"/>
      <c r="F42" s="1257">
        <v>59187.435999999994</v>
      </c>
      <c r="G42" s="1257">
        <v>193170.37249999997</v>
      </c>
    </row>
    <row r="43" spans="1:27" ht="15.75" thickBot="1" x14ac:dyDescent="0.3">
      <c r="A43" s="1259" t="s">
        <v>1112</v>
      </c>
      <c r="B43" s="1187"/>
      <c r="C43" s="1259"/>
      <c r="D43" s="1187"/>
      <c r="E43" s="1187"/>
    </row>
    <row r="44" spans="1:27" ht="24" thickBot="1" x14ac:dyDescent="0.3">
      <c r="A44" s="1192" t="s">
        <v>1111</v>
      </c>
      <c r="B44" s="1193" t="s">
        <v>1082</v>
      </c>
      <c r="C44" s="1194" t="s">
        <v>1113</v>
      </c>
      <c r="D44" s="1195" t="s">
        <v>1084</v>
      </c>
      <c r="E44" s="1261" t="s">
        <v>956</v>
      </c>
    </row>
    <row r="45" spans="1:27" x14ac:dyDescent="0.25">
      <c r="A45" s="1217">
        <v>27</v>
      </c>
      <c r="B45" s="1262">
        <v>1</v>
      </c>
      <c r="C45" s="1204">
        <v>11853.94</v>
      </c>
      <c r="D45" s="1205">
        <v>12150.288499999999</v>
      </c>
      <c r="E45" s="1263">
        <v>12150.288499999999</v>
      </c>
    </row>
    <row r="46" spans="1:27" x14ac:dyDescent="0.25">
      <c r="A46" s="1217">
        <v>24</v>
      </c>
      <c r="B46" s="1218">
        <v>1</v>
      </c>
      <c r="C46" s="1204">
        <v>8682.5199999999986</v>
      </c>
      <c r="D46" s="1205">
        <v>8899.5829999999987</v>
      </c>
      <c r="E46" s="1263">
        <v>8899.5829999999987</v>
      </c>
    </row>
    <row r="47" spans="1:27" x14ac:dyDescent="0.25">
      <c r="A47" s="1217">
        <v>23</v>
      </c>
      <c r="B47" s="1218">
        <v>5</v>
      </c>
      <c r="C47" s="1204">
        <v>8138.8999999999987</v>
      </c>
      <c r="D47" s="1205">
        <v>8342.3724999999977</v>
      </c>
      <c r="E47" s="1263">
        <v>41711.862499999988</v>
      </c>
    </row>
    <row r="48" spans="1:27" x14ac:dyDescent="0.25">
      <c r="A48" s="1217">
        <v>20</v>
      </c>
      <c r="B48" s="1218">
        <v>4</v>
      </c>
      <c r="C48" s="1204">
        <v>6549.48</v>
      </c>
      <c r="D48" s="1205">
        <v>6713.2169999999987</v>
      </c>
      <c r="E48" s="1263">
        <v>26852.867999999995</v>
      </c>
    </row>
    <row r="49" spans="1:19" x14ac:dyDescent="0.25">
      <c r="A49" s="1217">
        <v>19</v>
      </c>
      <c r="B49" s="1218">
        <v>2</v>
      </c>
      <c r="C49" s="1204">
        <v>6215.16</v>
      </c>
      <c r="D49" s="1205">
        <v>6370.5389999999989</v>
      </c>
      <c r="E49" s="1263">
        <v>12741.077999999998</v>
      </c>
      <c r="S49" s="1280"/>
    </row>
    <row r="50" spans="1:19" x14ac:dyDescent="0.25">
      <c r="A50" s="1217">
        <v>18</v>
      </c>
      <c r="B50" s="1218">
        <v>3</v>
      </c>
      <c r="C50" s="1204">
        <v>5880.42</v>
      </c>
      <c r="D50" s="1205">
        <v>6027.4304999999995</v>
      </c>
      <c r="E50" s="1263">
        <v>18082.291499999999</v>
      </c>
    </row>
    <row r="51" spans="1:19" x14ac:dyDescent="0.25">
      <c r="A51" s="1217">
        <v>17</v>
      </c>
      <c r="B51" s="1218">
        <v>4</v>
      </c>
      <c r="C51" s="1204">
        <v>5545.96</v>
      </c>
      <c r="D51" s="1205">
        <v>5684.6089999999995</v>
      </c>
      <c r="E51" s="1263">
        <v>22738.435999999998</v>
      </c>
    </row>
    <row r="52" spans="1:19" ht="15.75" thickBot="1" x14ac:dyDescent="0.3">
      <c r="A52" s="1273">
        <v>15</v>
      </c>
      <c r="B52" s="1240">
        <v>10</v>
      </c>
      <c r="C52" s="1204">
        <v>4877.46</v>
      </c>
      <c r="D52" s="1241">
        <v>4999.3964999999998</v>
      </c>
      <c r="E52" s="1274">
        <v>49993.964999999997</v>
      </c>
    </row>
    <row r="53" spans="1:19" ht="15.75" thickBot="1" x14ac:dyDescent="0.3">
      <c r="A53" s="1275" t="s">
        <v>159</v>
      </c>
      <c r="B53" s="1281">
        <v>30</v>
      </c>
      <c r="C53" s="1277"/>
      <c r="D53" s="1282">
        <v>59187.435999999994</v>
      </c>
      <c r="E53" s="1283">
        <v>193170.37249999997</v>
      </c>
    </row>
    <row r="66" spans="1:1" x14ac:dyDescent="0.25">
      <c r="A66" s="1269"/>
    </row>
    <row r="67" spans="1:1" x14ac:dyDescent="0.25">
      <c r="A67" s="1269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G14" sqref="G14"/>
    </sheetView>
  </sheetViews>
  <sheetFormatPr baseColWidth="10" defaultRowHeight="15" x14ac:dyDescent="0.25"/>
  <cols>
    <col min="1" max="1" width="30" style="1284" customWidth="1"/>
    <col min="2" max="7" width="10.85546875" style="1284"/>
    <col min="8" max="8" width="13.42578125" style="1284" customWidth="1"/>
    <col min="9" max="10" width="10.85546875" style="1284"/>
    <col min="11" max="11" width="11.28515625" style="1284" bestFit="1" customWidth="1"/>
    <col min="12" max="13" width="10.85546875" style="1284"/>
    <col min="14" max="14" width="13" style="1284" customWidth="1"/>
  </cols>
  <sheetData>
    <row r="1" spans="1:14" ht="15.75" thickBot="1" x14ac:dyDescent="0.3">
      <c r="A1" s="1284" t="s">
        <v>1114</v>
      </c>
    </row>
    <row r="2" spans="1:14" ht="23.25" thickBot="1" x14ac:dyDescent="0.3">
      <c r="A2" s="1285" t="s">
        <v>1115</v>
      </c>
      <c r="B2" s="1286" t="s">
        <v>1011</v>
      </c>
      <c r="C2" s="1287" t="s">
        <v>1116</v>
      </c>
      <c r="D2" s="1287" t="s">
        <v>1117</v>
      </c>
      <c r="E2" s="1287" t="s">
        <v>1118</v>
      </c>
      <c r="F2" s="1287" t="s">
        <v>1119</v>
      </c>
      <c r="G2" s="1287" t="s">
        <v>1120</v>
      </c>
      <c r="H2" s="1287" t="s">
        <v>1121</v>
      </c>
      <c r="I2" s="1287" t="s">
        <v>1122</v>
      </c>
      <c r="J2" s="1287" t="s">
        <v>1123</v>
      </c>
      <c r="K2" s="1287" t="s">
        <v>1124</v>
      </c>
      <c r="L2" s="1287" t="s">
        <v>1125</v>
      </c>
      <c r="M2" s="1288" t="s">
        <v>956</v>
      </c>
      <c r="N2" s="1289" t="s">
        <v>159</v>
      </c>
    </row>
    <row r="3" spans="1:14" ht="15.75" thickBot="1" x14ac:dyDescent="0.3">
      <c r="A3" s="1285" t="s">
        <v>1126</v>
      </c>
      <c r="B3" s="1290">
        <v>9</v>
      </c>
      <c r="C3" s="1291">
        <v>1663.9262333333368</v>
      </c>
      <c r="D3" s="1292">
        <v>1178.422</v>
      </c>
      <c r="E3" s="1293">
        <v>84.68549999999999</v>
      </c>
      <c r="F3" s="1294">
        <v>407.83041666666668</v>
      </c>
      <c r="G3" s="1295">
        <v>3334.8641500000035</v>
      </c>
      <c r="H3" s="1292">
        <v>24958.893500000053</v>
      </c>
      <c r="I3" s="1296">
        <v>14141.064</v>
      </c>
      <c r="J3" s="1297">
        <v>1016.2259999999999</v>
      </c>
      <c r="K3" s="1297">
        <v>4893.9650000000001</v>
      </c>
      <c r="L3" s="1292">
        <v>275.54049999999995</v>
      </c>
      <c r="M3" s="1298">
        <v>45285.689000000057</v>
      </c>
      <c r="N3" s="1299">
        <v>407571.20100000052</v>
      </c>
    </row>
    <row r="4" spans="1:14" ht="15.75" thickBot="1" x14ac:dyDescent="0.3">
      <c r="A4" s="1300" t="s">
        <v>1127</v>
      </c>
      <c r="B4" s="1290">
        <v>9</v>
      </c>
      <c r="C4" s="1291">
        <v>1401.9006999999999</v>
      </c>
      <c r="D4" s="1292">
        <v>955.72793749999994</v>
      </c>
      <c r="E4" s="1293">
        <v>84.68549999999999</v>
      </c>
      <c r="F4" s="1294">
        <v>360.08079166666658</v>
      </c>
      <c r="G4" s="1295">
        <v>2802.3949291666668</v>
      </c>
      <c r="H4" s="1292">
        <v>21028.5105</v>
      </c>
      <c r="I4" s="1296">
        <v>11468.73525</v>
      </c>
      <c r="J4" s="1297">
        <v>1016.2259999999999</v>
      </c>
      <c r="K4" s="1297">
        <v>4320.9694999999992</v>
      </c>
      <c r="L4" s="1292">
        <v>367.38049999999998</v>
      </c>
      <c r="M4" s="1298">
        <v>38201.821750000003</v>
      </c>
      <c r="N4" s="1299">
        <v>343816.39575000003</v>
      </c>
    </row>
    <row r="5" spans="1:14" ht="15.75" thickBot="1" x14ac:dyDescent="0.3">
      <c r="A5" s="1300" t="s">
        <v>1128</v>
      </c>
      <c r="B5" s="1290">
        <v>118</v>
      </c>
      <c r="C5" s="1291">
        <v>1226.348266666663</v>
      </c>
      <c r="D5" s="1292">
        <v>619.29987500000004</v>
      </c>
      <c r="E5" s="1293">
        <v>84.68549999999999</v>
      </c>
      <c r="F5" s="1294">
        <v>319.81537499999996</v>
      </c>
      <c r="G5" s="1295">
        <v>2250.1490166666631</v>
      </c>
      <c r="H5" s="1292">
        <v>18395.223999999944</v>
      </c>
      <c r="I5" s="1296">
        <v>7431.5985000000001</v>
      </c>
      <c r="J5" s="1297">
        <v>1016.2259999999999</v>
      </c>
      <c r="K5" s="1297">
        <v>3837.7844999999998</v>
      </c>
      <c r="L5" s="1292">
        <v>367.38049999999998</v>
      </c>
      <c r="M5" s="1298">
        <v>31048.21349999994</v>
      </c>
      <c r="N5" s="1299">
        <v>3663689.192999993</v>
      </c>
    </row>
    <row r="6" spans="1:14" x14ac:dyDescent="0.25">
      <c r="A6" s="1300" t="s">
        <v>1129</v>
      </c>
      <c r="B6" s="1301">
        <v>109</v>
      </c>
      <c r="C6" s="1291">
        <v>1072.7950666666632</v>
      </c>
      <c r="D6" s="1292">
        <v>337.35824999999994</v>
      </c>
      <c r="E6" s="1293">
        <v>84.68549999999999</v>
      </c>
      <c r="F6" s="1294">
        <v>292.78783333333331</v>
      </c>
      <c r="G6" s="1295">
        <v>1787.6266499999965</v>
      </c>
      <c r="H6" s="1292">
        <v>16091.925999999947</v>
      </c>
      <c r="I6" s="1296">
        <v>4048.2989999999991</v>
      </c>
      <c r="J6" s="1297">
        <v>1016.2259999999999</v>
      </c>
      <c r="K6" s="1297">
        <v>3513.4539999999997</v>
      </c>
      <c r="L6" s="1292">
        <v>551.06049999999993</v>
      </c>
      <c r="M6" s="1298">
        <v>25220.965499999947</v>
      </c>
      <c r="N6" s="1302">
        <v>2749085.2394999941</v>
      </c>
    </row>
    <row r="7" spans="1:14" x14ac:dyDescent="0.25">
      <c r="A7" s="1303" t="s">
        <v>1130</v>
      </c>
      <c r="B7" s="1304">
        <v>245</v>
      </c>
      <c r="C7" s="1305"/>
      <c r="D7" s="1306"/>
      <c r="E7" s="1306"/>
      <c r="F7" s="1306"/>
      <c r="G7" s="1306"/>
      <c r="H7" s="1306"/>
      <c r="I7" s="1306"/>
      <c r="J7" s="1306"/>
      <c r="K7" s="1306"/>
      <c r="L7" s="1306"/>
      <c r="M7" s="1306"/>
      <c r="N7" s="1307">
        <v>7164162.0292499866</v>
      </c>
    </row>
    <row r="8" spans="1:14" ht="15.75" thickBot="1" x14ac:dyDescent="0.3">
      <c r="A8" s="1308" t="s">
        <v>1131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1309">
        <v>50000</v>
      </c>
    </row>
    <row r="9" spans="1:14" ht="15.75" thickBot="1" x14ac:dyDescent="0.3">
      <c r="A9" s="1310" t="s">
        <v>1132</v>
      </c>
      <c r="B9" s="1311"/>
      <c r="C9" s="1311"/>
      <c r="D9" s="1311"/>
      <c r="E9" s="1311"/>
      <c r="F9" s="1311"/>
      <c r="G9" s="1311"/>
      <c r="H9" s="1311"/>
      <c r="I9" s="1311"/>
      <c r="J9" s="1312"/>
      <c r="K9" s="1312"/>
      <c r="L9" s="1312"/>
      <c r="M9" s="1312"/>
      <c r="N9" s="1313">
        <v>7286524.8984482987</v>
      </c>
    </row>
    <row r="10" spans="1:14" x14ac:dyDescent="0.25">
      <c r="A10" s="425"/>
      <c r="B10" s="425"/>
      <c r="C10" s="425"/>
      <c r="D10" s="425"/>
      <c r="E10" s="425"/>
      <c r="F10" s="425"/>
      <c r="G10" s="1314"/>
      <c r="H10" s="1315"/>
      <c r="I10" s="425"/>
      <c r="J10" s="425"/>
      <c r="K10" s="1315"/>
      <c r="L10" s="425"/>
      <c r="M10" s="425"/>
      <c r="N10" s="425"/>
    </row>
    <row r="11" spans="1:14" x14ac:dyDescent="0.25">
      <c r="A11" s="425"/>
      <c r="B11" s="425"/>
      <c r="C11" s="425"/>
      <c r="D11" s="425"/>
      <c r="E11" s="425"/>
      <c r="F11" s="425"/>
      <c r="G11" s="425"/>
      <c r="H11" s="1315"/>
      <c r="I11" s="425"/>
      <c r="J11" s="425"/>
      <c r="K11" s="1315"/>
      <c r="L11" s="425"/>
      <c r="M11" s="425"/>
      <c r="N11" s="425"/>
    </row>
    <row r="12" spans="1:14" x14ac:dyDescent="0.25">
      <c r="A12" s="425"/>
      <c r="B12" s="425"/>
      <c r="C12" s="425"/>
      <c r="D12" s="425"/>
      <c r="E12" s="425"/>
      <c r="F12" s="425"/>
      <c r="G12" s="425"/>
      <c r="H12" s="1315"/>
      <c r="I12" s="425"/>
      <c r="J12" s="425"/>
      <c r="K12" s="1315"/>
      <c r="L12" s="425"/>
      <c r="M12" s="425"/>
      <c r="N12" s="425"/>
    </row>
    <row r="13" spans="1:14" x14ac:dyDescent="0.25">
      <c r="A13" s="425"/>
      <c r="B13" s="425"/>
      <c r="C13" s="425"/>
      <c r="D13" s="425"/>
      <c r="E13" s="425"/>
      <c r="F13" s="425"/>
      <c r="G13" s="425"/>
      <c r="H13" s="1315"/>
      <c r="I13" s="425"/>
      <c r="J13" s="425"/>
      <c r="K13" s="1315"/>
      <c r="L13" s="425"/>
      <c r="M13" s="425"/>
      <c r="N13" s="425"/>
    </row>
    <row r="14" spans="1:14" ht="15.75" thickBot="1" x14ac:dyDescent="0.3">
      <c r="A14" s="425"/>
      <c r="B14" s="1316"/>
      <c r="C14" s="1314"/>
      <c r="D14" s="1314"/>
      <c r="E14" s="1314"/>
      <c r="F14" s="425"/>
      <c r="G14" s="425"/>
      <c r="H14" s="1317"/>
      <c r="I14" s="1314"/>
      <c r="J14" s="1314"/>
      <c r="K14" s="1318"/>
      <c r="L14" s="1314"/>
      <c r="M14" s="1314"/>
      <c r="N14" s="1319"/>
    </row>
    <row r="15" spans="1:14" ht="15.75" thickBot="1" x14ac:dyDescent="0.3">
      <c r="A15" s="1320" t="s">
        <v>1134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</row>
    <row r="16" spans="1:14" ht="23.25" thickBot="1" x14ac:dyDescent="0.3">
      <c r="A16" s="1321" t="s">
        <v>1115</v>
      </c>
      <c r="B16" s="1286" t="s">
        <v>1011</v>
      </c>
      <c r="C16" s="1287" t="s">
        <v>1116</v>
      </c>
      <c r="D16" s="1287" t="s">
        <v>1117</v>
      </c>
      <c r="E16" s="1287" t="s">
        <v>1118</v>
      </c>
      <c r="F16" s="1287" t="s">
        <v>1119</v>
      </c>
      <c r="G16" s="1287" t="s">
        <v>1120</v>
      </c>
      <c r="H16" s="1287" t="s">
        <v>1121</v>
      </c>
      <c r="I16" s="1287" t="s">
        <v>1122</v>
      </c>
      <c r="J16" s="1287" t="s">
        <v>1123</v>
      </c>
      <c r="K16" s="1287" t="s">
        <v>1124</v>
      </c>
      <c r="L16" s="1287" t="s">
        <v>1125</v>
      </c>
      <c r="M16" s="1287" t="s">
        <v>956</v>
      </c>
      <c r="N16" s="1322" t="s">
        <v>159</v>
      </c>
    </row>
    <row r="17" spans="1:14" ht="15.75" thickBot="1" x14ac:dyDescent="0.3">
      <c r="A17" s="1321" t="s">
        <v>1126</v>
      </c>
      <c r="B17" s="1290"/>
      <c r="C17" s="1291">
        <v>1663.9262333333368</v>
      </c>
      <c r="D17" s="1292">
        <v>1178.422</v>
      </c>
      <c r="E17" s="1293">
        <v>84.68549999999999</v>
      </c>
      <c r="F17" s="1294">
        <v>407.83041666666668</v>
      </c>
      <c r="G17" s="1295">
        <v>3334.8641500000035</v>
      </c>
      <c r="H17" s="1292">
        <v>24958.893500000053</v>
      </c>
      <c r="I17" s="1296">
        <v>14141.064</v>
      </c>
      <c r="J17" s="1297">
        <v>1016.2259999999999</v>
      </c>
      <c r="K17" s="1297">
        <v>4893.9650000000001</v>
      </c>
      <c r="L17" s="1292">
        <v>275.54049999999995</v>
      </c>
      <c r="M17" s="1323">
        <v>45285.689000000057</v>
      </c>
      <c r="N17" s="1299">
        <v>0</v>
      </c>
    </row>
    <row r="18" spans="1:14" ht="15.75" thickBot="1" x14ac:dyDescent="0.3">
      <c r="A18" s="1324" t="s">
        <v>1127</v>
      </c>
      <c r="B18" s="1290">
        <v>3</v>
      </c>
      <c r="C18" s="1291">
        <v>1401.9006999999999</v>
      </c>
      <c r="D18" s="1292">
        <v>955.72793749999994</v>
      </c>
      <c r="E18" s="1293">
        <v>84.68549999999999</v>
      </c>
      <c r="F18" s="1294">
        <v>360.08079166666658</v>
      </c>
      <c r="G18" s="1295">
        <v>2802.3949291666668</v>
      </c>
      <c r="H18" s="1292">
        <v>21028.5105</v>
      </c>
      <c r="I18" s="1296">
        <v>11468.73525</v>
      </c>
      <c r="J18" s="1297">
        <v>1016.2259999999999</v>
      </c>
      <c r="K18" s="1297">
        <v>4320.9694999999992</v>
      </c>
      <c r="L18" s="1292">
        <v>367.38049999999998</v>
      </c>
      <c r="M18" s="1323">
        <v>38201.821750000003</v>
      </c>
      <c r="N18" s="1299">
        <v>114605.46525000001</v>
      </c>
    </row>
    <row r="19" spans="1:14" ht="15.75" thickBot="1" x14ac:dyDescent="0.3">
      <c r="A19" s="1324" t="s">
        <v>1128</v>
      </c>
      <c r="B19" s="1290">
        <v>5</v>
      </c>
      <c r="C19" s="1291">
        <v>1226.348266666663</v>
      </c>
      <c r="D19" s="1292">
        <v>619.29987500000004</v>
      </c>
      <c r="E19" s="1293">
        <v>84.68549999999999</v>
      </c>
      <c r="F19" s="1294">
        <v>319.81537499999996</v>
      </c>
      <c r="G19" s="1295">
        <v>2250.1490166666631</v>
      </c>
      <c r="H19" s="1292">
        <v>18395.223999999944</v>
      </c>
      <c r="I19" s="1296">
        <v>7431.5985000000001</v>
      </c>
      <c r="J19" s="1297">
        <v>1016.2259999999999</v>
      </c>
      <c r="K19" s="1297">
        <v>3837.7844999999998</v>
      </c>
      <c r="L19" s="1292">
        <v>367.38049999999998</v>
      </c>
      <c r="M19" s="1323">
        <v>31048.21349999994</v>
      </c>
      <c r="N19" s="1299">
        <v>155241.06749999971</v>
      </c>
    </row>
    <row r="20" spans="1:14" ht="15.75" thickBot="1" x14ac:dyDescent="0.3">
      <c r="A20" s="1324" t="s">
        <v>1129</v>
      </c>
      <c r="B20" s="1290">
        <v>11</v>
      </c>
      <c r="C20" s="1291">
        <v>1072.7950666666632</v>
      </c>
      <c r="D20" s="1292">
        <v>337.35824999999994</v>
      </c>
      <c r="E20" s="1293">
        <v>84.68549999999999</v>
      </c>
      <c r="F20" s="1294">
        <v>292.78783333333331</v>
      </c>
      <c r="G20" s="1295">
        <v>1787.6266499999965</v>
      </c>
      <c r="H20" s="1292">
        <v>16091.925999999947</v>
      </c>
      <c r="I20" s="1296">
        <v>4048.2989999999991</v>
      </c>
      <c r="J20" s="1297">
        <v>1016.2259999999999</v>
      </c>
      <c r="K20" s="1297">
        <v>3513.4539999999997</v>
      </c>
      <c r="L20" s="1292">
        <v>551.06049999999993</v>
      </c>
      <c r="M20" s="1323">
        <v>25220.965499999947</v>
      </c>
      <c r="N20" s="1299">
        <v>277430.62049999944</v>
      </c>
    </row>
    <row r="21" spans="1:14" x14ac:dyDescent="0.25">
      <c r="A21" s="1303" t="s">
        <v>1130</v>
      </c>
      <c r="B21" s="1325">
        <v>19</v>
      </c>
      <c r="C21" s="1305"/>
      <c r="D21" s="1306"/>
      <c r="E21" s="1306"/>
      <c r="F21" s="1306"/>
      <c r="G21" s="1306"/>
      <c r="H21" s="1306"/>
      <c r="I21" s="1306"/>
      <c r="J21" s="1306"/>
      <c r="K21" s="1306"/>
      <c r="L21" s="1306"/>
      <c r="M21" s="1326"/>
      <c r="N21" s="1327">
        <v>547277.15324999916</v>
      </c>
    </row>
    <row r="22" spans="1:14" x14ac:dyDescent="0.25">
      <c r="A22" s="425"/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</row>
    <row r="23" spans="1:14" ht="15.75" thickBot="1" x14ac:dyDescent="0.3">
      <c r="A23" s="425"/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</row>
    <row r="24" spans="1:14" ht="15.75" thickBot="1" x14ac:dyDescent="0.3">
      <c r="A24" s="1320" t="s">
        <v>1133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</row>
    <row r="25" spans="1:14" ht="23.25" thickBot="1" x14ac:dyDescent="0.3">
      <c r="A25" s="1321" t="s">
        <v>1115</v>
      </c>
      <c r="B25" s="1286" t="s">
        <v>1011</v>
      </c>
      <c r="C25" s="1287" t="s">
        <v>1116</v>
      </c>
      <c r="D25" s="1287" t="s">
        <v>1117</v>
      </c>
      <c r="E25" s="1287" t="s">
        <v>1118</v>
      </c>
      <c r="F25" s="1287" t="s">
        <v>1119</v>
      </c>
      <c r="G25" s="1287" t="s">
        <v>1120</v>
      </c>
      <c r="H25" s="1287" t="s">
        <v>1121</v>
      </c>
      <c r="I25" s="1287" t="s">
        <v>1122</v>
      </c>
      <c r="J25" s="1287" t="s">
        <v>1123</v>
      </c>
      <c r="K25" s="1287" t="s">
        <v>1124</v>
      </c>
      <c r="L25" s="1287" t="s">
        <v>1125</v>
      </c>
      <c r="M25" s="1287" t="s">
        <v>956</v>
      </c>
      <c r="N25" s="1322" t="s">
        <v>159</v>
      </c>
    </row>
    <row r="26" spans="1:14" ht="15.75" thickBot="1" x14ac:dyDescent="0.3">
      <c r="A26" s="1321" t="s">
        <v>1126</v>
      </c>
      <c r="B26" s="1290"/>
      <c r="C26" s="1291">
        <v>1663.9262333333368</v>
      </c>
      <c r="D26" s="1292">
        <v>1178.422</v>
      </c>
      <c r="E26" s="1293">
        <v>84.68549999999999</v>
      </c>
      <c r="F26" s="1294">
        <v>407.83041666666668</v>
      </c>
      <c r="G26" s="1295">
        <v>3334.8641500000035</v>
      </c>
      <c r="H26" s="1292">
        <v>24958.893500000053</v>
      </c>
      <c r="I26" s="1296">
        <v>14141.064</v>
      </c>
      <c r="J26" s="1297">
        <v>1016.2259999999999</v>
      </c>
      <c r="K26" s="1297">
        <v>4893.9650000000001</v>
      </c>
      <c r="L26" s="1292">
        <v>275.54049999999995</v>
      </c>
      <c r="M26" s="1323">
        <v>45285.689000000057</v>
      </c>
      <c r="N26" s="1299">
        <v>0</v>
      </c>
    </row>
    <row r="27" spans="1:14" ht="15.75" thickBot="1" x14ac:dyDescent="0.3">
      <c r="A27" s="1324" t="s">
        <v>1127</v>
      </c>
      <c r="B27" s="1290"/>
      <c r="C27" s="1291">
        <v>1401.9006999999999</v>
      </c>
      <c r="D27" s="1292">
        <v>955.72793749999994</v>
      </c>
      <c r="E27" s="1293">
        <v>84.68549999999999</v>
      </c>
      <c r="F27" s="1294">
        <v>360.08079166666658</v>
      </c>
      <c r="G27" s="1295">
        <v>2802.3949291666668</v>
      </c>
      <c r="H27" s="1292">
        <v>21028.5105</v>
      </c>
      <c r="I27" s="1296">
        <v>11468.73525</v>
      </c>
      <c r="J27" s="1297">
        <v>1016.2259999999999</v>
      </c>
      <c r="K27" s="1297">
        <v>4320.9694999999992</v>
      </c>
      <c r="L27" s="1292">
        <v>367.38049999999998</v>
      </c>
      <c r="M27" s="1323">
        <v>38201.821750000003</v>
      </c>
      <c r="N27" s="1299">
        <v>0</v>
      </c>
    </row>
    <row r="28" spans="1:14" ht="15.75" thickBot="1" x14ac:dyDescent="0.3">
      <c r="A28" s="1324" t="s">
        <v>1128</v>
      </c>
      <c r="B28" s="1290">
        <v>5</v>
      </c>
      <c r="C28" s="1291">
        <v>1226.348266666663</v>
      </c>
      <c r="D28" s="1292">
        <v>619.29987500000004</v>
      </c>
      <c r="E28" s="1293">
        <v>84.68549999999999</v>
      </c>
      <c r="F28" s="1294">
        <v>319.81537499999996</v>
      </c>
      <c r="G28" s="1295">
        <v>2250.1490166666631</v>
      </c>
      <c r="H28" s="1292">
        <v>18395.223999999944</v>
      </c>
      <c r="I28" s="1296">
        <v>7431.5985000000001</v>
      </c>
      <c r="J28" s="1297">
        <v>1016.2259999999999</v>
      </c>
      <c r="K28" s="1297">
        <v>3837.7844999999998</v>
      </c>
      <c r="L28" s="1292">
        <v>367.38049999999998</v>
      </c>
      <c r="M28" s="1323">
        <v>31048.21349999994</v>
      </c>
      <c r="N28" s="1299">
        <v>155241.06749999971</v>
      </c>
    </row>
    <row r="29" spans="1:14" ht="15.75" thickBot="1" x14ac:dyDescent="0.3">
      <c r="A29" s="1324" t="s">
        <v>1129</v>
      </c>
      <c r="B29" s="1290">
        <v>8</v>
      </c>
      <c r="C29" s="1291">
        <v>1072.7950666666632</v>
      </c>
      <c r="D29" s="1292">
        <v>337.35824999999994</v>
      </c>
      <c r="E29" s="1293">
        <v>84.68549999999999</v>
      </c>
      <c r="F29" s="1294">
        <v>292.78783333333331</v>
      </c>
      <c r="G29" s="1295">
        <v>1787.6266499999965</v>
      </c>
      <c r="H29" s="1292">
        <v>16091.925999999947</v>
      </c>
      <c r="I29" s="1296">
        <v>4048.2989999999991</v>
      </c>
      <c r="J29" s="1297">
        <v>1016.2259999999999</v>
      </c>
      <c r="K29" s="1297">
        <v>3513.4539999999997</v>
      </c>
      <c r="L29" s="1292">
        <v>551.06049999999993</v>
      </c>
      <c r="M29" s="1323">
        <v>25220.965499999947</v>
      </c>
      <c r="N29" s="1299">
        <v>201767.72399999958</v>
      </c>
    </row>
    <row r="30" spans="1:14" x14ac:dyDescent="0.25">
      <c r="A30" s="1303" t="s">
        <v>1130</v>
      </c>
      <c r="B30" s="1325">
        <v>13</v>
      </c>
      <c r="C30" s="1305"/>
      <c r="D30" s="1306"/>
      <c r="E30" s="1306"/>
      <c r="F30" s="1306"/>
      <c r="G30" s="1306"/>
      <c r="H30" s="1306"/>
      <c r="I30" s="1306"/>
      <c r="J30" s="1306"/>
      <c r="K30" s="1306"/>
      <c r="L30" s="1306"/>
      <c r="M30" s="1326"/>
      <c r="N30" s="1328">
        <v>357008.79149999929</v>
      </c>
    </row>
    <row r="31" spans="1:14" x14ac:dyDescent="0.25">
      <c r="A31" s="1329"/>
      <c r="B31" s="1330"/>
      <c r="C31" s="1331"/>
      <c r="D31" s="1332"/>
      <c r="E31" s="1333"/>
      <c r="F31" s="1333"/>
      <c r="G31" s="1334"/>
      <c r="H31" s="1335"/>
      <c r="I31" s="1336"/>
      <c r="J31" s="1333"/>
      <c r="K31" s="1333"/>
      <c r="L31" s="1333"/>
      <c r="M31" s="1337"/>
      <c r="N31" s="1319"/>
    </row>
    <row r="32" spans="1:14" x14ac:dyDescent="0.25">
      <c r="A32" s="1338"/>
      <c r="B32" s="1339"/>
      <c r="C32" s="1340"/>
      <c r="D32" s="1340"/>
      <c r="E32" s="1340"/>
      <c r="F32" s="1340"/>
      <c r="G32" s="1340"/>
      <c r="H32" s="1340"/>
      <c r="I32" s="1340"/>
      <c r="J32" s="1340"/>
      <c r="K32" s="1340"/>
      <c r="L32" s="1340"/>
      <c r="M32" s="1340"/>
      <c r="N32" s="1341"/>
    </row>
    <row r="33" spans="1:14" x14ac:dyDescent="0.25">
      <c r="A33" s="1338"/>
      <c r="B33" s="1342"/>
      <c r="C33" s="1340"/>
      <c r="D33" s="1340"/>
      <c r="E33" s="1340"/>
      <c r="F33" s="1340"/>
      <c r="G33" s="1340"/>
      <c r="H33" s="1340"/>
      <c r="I33" s="1340"/>
      <c r="J33" s="1340"/>
      <c r="K33" s="1340"/>
      <c r="L33" s="1340"/>
      <c r="M33" s="1340"/>
      <c r="N33" s="1343"/>
    </row>
    <row r="34" spans="1:14" x14ac:dyDescent="0.25">
      <c r="A34" s="1344"/>
      <c r="B34" s="1330"/>
      <c r="C34" s="1331"/>
      <c r="D34" s="1332"/>
      <c r="E34" s="1345"/>
      <c r="F34" s="1345"/>
      <c r="G34" s="1334"/>
      <c r="H34" s="1332"/>
      <c r="I34" s="1346"/>
      <c r="J34" s="1347"/>
      <c r="K34" s="1347"/>
      <c r="L34" s="1347"/>
      <c r="M34" s="1337"/>
      <c r="N34" s="1319"/>
    </row>
    <row r="35" spans="1:14" x14ac:dyDescent="0.25">
      <c r="A35" s="1329"/>
      <c r="B35" s="1316"/>
      <c r="C35" s="1314"/>
      <c r="D35" s="1314"/>
      <c r="E35" s="1314"/>
      <c r="F35" s="1314"/>
      <c r="G35" s="1314"/>
      <c r="H35" s="1314"/>
      <c r="I35" s="1314"/>
      <c r="J35" s="1314"/>
      <c r="K35" s="1314"/>
      <c r="L35" s="1314"/>
      <c r="M35" s="1314"/>
      <c r="N35" s="1319"/>
    </row>
    <row r="36" spans="1:14" x14ac:dyDescent="0.25">
      <c r="A36" s="1344"/>
      <c r="B36" s="1330"/>
      <c r="C36" s="1348"/>
      <c r="D36" s="1335"/>
      <c r="E36" s="1333"/>
      <c r="F36" s="1333"/>
      <c r="G36" s="1334"/>
      <c r="H36" s="1335"/>
      <c r="I36" s="1336"/>
      <c r="J36" s="1333"/>
      <c r="K36" s="1333"/>
      <c r="L36" s="1333"/>
      <c r="M36" s="1337"/>
      <c r="N36" s="1319"/>
    </row>
    <row r="37" spans="1:14" x14ac:dyDescent="0.25">
      <c r="A37" s="1329"/>
      <c r="B37" s="1316"/>
      <c r="C37" s="1314"/>
      <c r="D37" s="1314"/>
      <c r="E37" s="1314"/>
      <c r="F37" s="1314"/>
      <c r="G37" s="1314"/>
      <c r="H37" s="1314"/>
      <c r="I37" s="1314"/>
      <c r="J37" s="1314"/>
      <c r="K37" s="1314"/>
      <c r="L37" s="1314"/>
      <c r="M37" s="1314"/>
      <c r="N37" s="1319"/>
    </row>
    <row r="38" spans="1:14" x14ac:dyDescent="0.25">
      <c r="A38" s="1344"/>
      <c r="B38" s="1330"/>
      <c r="C38" s="1348"/>
      <c r="D38" s="1335"/>
      <c r="E38" s="1333"/>
      <c r="F38" s="1333"/>
      <c r="G38" s="1334"/>
      <c r="H38" s="1335"/>
      <c r="I38" s="1336"/>
      <c r="J38" s="1333"/>
      <c r="K38" s="1333"/>
      <c r="L38" s="1333"/>
      <c r="M38" s="1337"/>
      <c r="N38" s="1319"/>
    </row>
    <row r="39" spans="1:14" x14ac:dyDescent="0.25">
      <c r="A39" s="1329"/>
      <c r="B39" s="1316"/>
      <c r="C39" s="1314"/>
      <c r="D39" s="1314"/>
      <c r="E39" s="1314"/>
      <c r="F39" s="1314"/>
      <c r="G39" s="1314"/>
      <c r="H39" s="1314"/>
      <c r="I39" s="1314"/>
      <c r="J39" s="1314"/>
      <c r="K39" s="1314"/>
      <c r="L39" s="1314"/>
      <c r="M39" s="1314"/>
      <c r="N39" s="1319"/>
    </row>
    <row r="40" spans="1:14" x14ac:dyDescent="0.25">
      <c r="A40" s="1344"/>
      <c r="B40" s="1330"/>
      <c r="C40" s="1348"/>
      <c r="D40" s="1335"/>
      <c r="E40" s="1333"/>
      <c r="F40" s="1333"/>
      <c r="G40" s="1334"/>
      <c r="H40" s="1335"/>
      <c r="I40" s="1336"/>
      <c r="J40" s="1333"/>
      <c r="K40" s="1333"/>
      <c r="L40" s="1333"/>
      <c r="M40" s="1337"/>
      <c r="N40" s="1319"/>
    </row>
    <row r="41" spans="1:14" x14ac:dyDescent="0.25">
      <c r="A41" s="1349"/>
      <c r="B41" s="1330"/>
      <c r="C41" s="1349"/>
      <c r="D41" s="1349"/>
      <c r="E41" s="1349"/>
      <c r="F41" s="1349"/>
      <c r="G41" s="1349"/>
      <c r="H41" s="1349"/>
      <c r="I41" s="1349"/>
      <c r="J41" s="1349"/>
      <c r="K41" s="1349"/>
      <c r="L41" s="1349"/>
      <c r="M41" s="1349"/>
      <c r="N41" s="1350"/>
    </row>
    <row r="42" spans="1:14" x14ac:dyDescent="0.25">
      <c r="A42" s="764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</row>
    <row r="43" spans="1:14" x14ac:dyDescent="0.25">
      <c r="A43" s="425"/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</row>
    <row r="44" spans="1:14" x14ac:dyDescent="0.25">
      <c r="A44" s="1351"/>
      <c r="B44" s="1351"/>
      <c r="C44" s="1351"/>
      <c r="D44" s="1351"/>
      <c r="E44" s="1351"/>
      <c r="F44" s="1351"/>
      <c r="G44" s="1351"/>
      <c r="H44" s="1351"/>
      <c r="I44" s="1351"/>
      <c r="J44" s="1351"/>
      <c r="K44" s="1351"/>
      <c r="L44" s="1351"/>
      <c r="M44" s="1351"/>
      <c r="N44" s="1351"/>
    </row>
    <row r="45" spans="1:14" x14ac:dyDescent="0.25">
      <c r="A45" s="425"/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</row>
    <row r="46" spans="1:14" x14ac:dyDescent="0.25">
      <c r="A46" s="764"/>
      <c r="B46" s="764"/>
      <c r="C46" s="764"/>
      <c r="D46" s="764"/>
      <c r="E46" s="764"/>
      <c r="F46" s="764"/>
      <c r="G46" s="764"/>
      <c r="H46" s="764"/>
      <c r="I46" s="764"/>
      <c r="J46" s="764"/>
      <c r="K46" s="764"/>
      <c r="L46" s="764"/>
      <c r="M46" s="764"/>
      <c r="N46" s="764"/>
    </row>
    <row r="47" spans="1:14" x14ac:dyDescent="0.25">
      <c r="A47" s="764"/>
      <c r="B47" s="764"/>
      <c r="C47" s="764"/>
      <c r="D47" s="764"/>
      <c r="E47" s="764"/>
      <c r="F47" s="764"/>
      <c r="G47" s="764"/>
      <c r="H47" s="764"/>
      <c r="I47" s="764"/>
      <c r="J47" s="764"/>
      <c r="K47" s="764"/>
      <c r="L47" s="764"/>
      <c r="M47" s="764"/>
      <c r="N47" s="764"/>
    </row>
    <row r="48" spans="1:14" x14ac:dyDescent="0.25">
      <c r="A48" s="764"/>
      <c r="B48" s="764"/>
      <c r="C48" s="764"/>
      <c r="D48" s="764"/>
      <c r="E48" s="764"/>
      <c r="F48" s="764"/>
      <c r="G48" s="764"/>
      <c r="H48" s="764"/>
      <c r="I48" s="764"/>
      <c r="J48" s="764"/>
      <c r="K48" s="764"/>
      <c r="L48" s="764"/>
      <c r="M48" s="764"/>
      <c r="N48" s="764"/>
    </row>
    <row r="49" spans="1:14" x14ac:dyDescent="0.25">
      <c r="A49" s="764"/>
      <c r="B49" s="764"/>
      <c r="C49" s="764"/>
      <c r="D49" s="764"/>
      <c r="E49" s="764"/>
      <c r="F49" s="764"/>
      <c r="G49" s="764"/>
      <c r="H49" s="764"/>
      <c r="I49" s="764"/>
      <c r="J49" s="764"/>
      <c r="K49" s="764"/>
      <c r="L49" s="764"/>
      <c r="M49" s="764"/>
      <c r="N49" s="764"/>
    </row>
    <row r="50" spans="1:14" x14ac:dyDescent="0.25">
      <c r="A50" s="764"/>
      <c r="B50" s="764"/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</row>
    <row r="51" spans="1:14" x14ac:dyDescent="0.25">
      <c r="A51" s="764"/>
      <c r="B51" s="764"/>
      <c r="C51" s="764"/>
      <c r="D51" s="764"/>
      <c r="E51" s="764"/>
      <c r="F51" s="764"/>
      <c r="G51" s="764"/>
      <c r="H51" s="764"/>
      <c r="I51" s="764"/>
      <c r="J51" s="764"/>
      <c r="K51" s="764"/>
      <c r="L51" s="764"/>
      <c r="M51" s="764"/>
      <c r="N51" s="764"/>
    </row>
    <row r="52" spans="1:14" x14ac:dyDescent="0.25">
      <c r="A52" s="764"/>
      <c r="B52" s="764"/>
      <c r="C52" s="764"/>
      <c r="D52" s="764"/>
      <c r="E52" s="764"/>
      <c r="F52" s="764"/>
      <c r="G52" s="764"/>
      <c r="H52" s="764"/>
      <c r="I52" s="764"/>
      <c r="J52" s="764"/>
      <c r="K52" s="764"/>
      <c r="L52" s="764"/>
      <c r="M52" s="764"/>
      <c r="N52" s="764"/>
    </row>
    <row r="53" spans="1:14" x14ac:dyDescent="0.25">
      <c r="A53" s="764"/>
      <c r="B53" s="764"/>
      <c r="C53" s="764"/>
      <c r="D53" s="764"/>
      <c r="E53" s="764"/>
      <c r="F53" s="764"/>
      <c r="G53" s="764"/>
      <c r="H53" s="764"/>
      <c r="I53" s="764"/>
      <c r="J53" s="764"/>
      <c r="K53" s="764"/>
      <c r="L53" s="764"/>
      <c r="M53" s="764"/>
      <c r="N53" s="764"/>
    </row>
    <row r="54" spans="1:14" x14ac:dyDescent="0.25">
      <c r="A54" s="764"/>
      <c r="B54" s="764"/>
      <c r="C54" s="764"/>
      <c r="D54" s="764"/>
      <c r="E54" s="764"/>
      <c r="F54" s="764"/>
      <c r="G54" s="764"/>
      <c r="H54" s="764"/>
      <c r="I54" s="764"/>
      <c r="J54" s="764"/>
      <c r="K54" s="764"/>
      <c r="L54" s="764"/>
      <c r="M54" s="764"/>
      <c r="N54" s="764"/>
    </row>
    <row r="55" spans="1:14" x14ac:dyDescent="0.25">
      <c r="A55" s="425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</row>
    <row r="56" spans="1:14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  <c r="K56" s="765"/>
      <c r="L56" s="765"/>
      <c r="M56" s="765"/>
      <c r="N56" s="765"/>
    </row>
    <row r="57" spans="1:14" x14ac:dyDescent="0.25">
      <c r="A57" s="764"/>
      <c r="B57" s="764"/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764"/>
      <c r="N57" s="764"/>
    </row>
    <row r="58" spans="1:14" x14ac:dyDescent="0.25">
      <c r="A58" s="789"/>
      <c r="B58" s="764"/>
      <c r="C58" s="764"/>
      <c r="D58" s="764"/>
      <c r="E58" s="764"/>
      <c r="F58" s="764"/>
      <c r="G58" s="764"/>
      <c r="H58" s="764"/>
      <c r="I58" s="764"/>
      <c r="J58" s="764"/>
      <c r="K58" s="764"/>
      <c r="L58" s="764"/>
      <c r="M58" s="764"/>
      <c r="N58" s="764"/>
    </row>
    <row r="59" spans="1:14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4"/>
    </row>
    <row r="60" spans="1:14" x14ac:dyDescent="0.25">
      <c r="A60" s="764"/>
      <c r="B60" s="764"/>
      <c r="C60" s="764"/>
      <c r="D60" s="764"/>
      <c r="E60" s="764"/>
      <c r="F60" s="764"/>
      <c r="G60" s="764"/>
      <c r="H60" s="764"/>
      <c r="I60" s="764"/>
      <c r="J60" s="764"/>
      <c r="K60" s="764"/>
      <c r="L60" s="764"/>
      <c r="M60" s="764"/>
      <c r="N60" s="764"/>
    </row>
    <row r="61" spans="1:14" x14ac:dyDescent="0.25">
      <c r="A61" s="764"/>
      <c r="B61" s="764"/>
      <c r="C61" s="764"/>
      <c r="D61" s="764"/>
      <c r="E61" s="764"/>
      <c r="F61" s="764"/>
      <c r="G61" s="764"/>
      <c r="H61" s="764"/>
      <c r="I61" s="764"/>
      <c r="J61" s="764"/>
      <c r="K61" s="764"/>
      <c r="L61" s="764"/>
      <c r="M61" s="764"/>
      <c r="N61" s="764"/>
    </row>
    <row r="62" spans="1:14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  <c r="K62" s="764"/>
      <c r="L62" s="764"/>
      <c r="M62" s="764"/>
      <c r="N62" s="764"/>
    </row>
    <row r="63" spans="1:14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  <c r="K63" s="764"/>
      <c r="L63" s="764"/>
      <c r="M63" s="764"/>
      <c r="N63" s="764"/>
    </row>
    <row r="64" spans="1:14" x14ac:dyDescent="0.25">
      <c r="A64" s="765"/>
      <c r="B64" s="764"/>
      <c r="C64" s="765"/>
      <c r="D64" s="765"/>
      <c r="E64" s="765"/>
      <c r="F64" s="765"/>
      <c r="G64" s="765"/>
      <c r="H64" s="765"/>
      <c r="I64" s="764"/>
      <c r="J64" s="764"/>
      <c r="K64" s="764"/>
      <c r="L64" s="764"/>
      <c r="M64" s="764"/>
      <c r="N64" s="764"/>
    </row>
    <row r="65" spans="1:14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  <c r="K65" s="764"/>
      <c r="L65" s="764"/>
      <c r="M65" s="764"/>
      <c r="N65" s="764"/>
    </row>
    <row r="66" spans="1:14" x14ac:dyDescent="0.25">
      <c r="A66" s="1352"/>
      <c r="B66" s="764"/>
      <c r="C66" s="764"/>
      <c r="D66" s="764"/>
      <c r="E66" s="764"/>
      <c r="F66" s="764"/>
      <c r="G66" s="764"/>
      <c r="H66" s="764"/>
      <c r="I66" s="764"/>
      <c r="J66" s="764"/>
      <c r="K66" s="764"/>
      <c r="L66" s="764"/>
      <c r="M66" s="764"/>
      <c r="N66" s="764"/>
    </row>
    <row r="67" spans="1:14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  <c r="K67" s="764"/>
      <c r="L67" s="764"/>
      <c r="M67" s="764"/>
      <c r="N67" s="764"/>
    </row>
    <row r="68" spans="1:14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  <c r="K68" s="764"/>
      <c r="L68" s="764"/>
      <c r="M68" s="764"/>
      <c r="N68" s="764"/>
    </row>
    <row r="69" spans="1:14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  <c r="K69" s="764"/>
      <c r="L69" s="764"/>
      <c r="M69" s="764"/>
      <c r="N69" s="764"/>
    </row>
    <row r="70" spans="1:14" x14ac:dyDescent="0.2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3" spans="1:14" x14ac:dyDescent="0.25">
      <c r="B73" s="1353"/>
      <c r="I73" s="1353"/>
      <c r="J73" s="1353"/>
      <c r="K73" s="1353"/>
      <c r="L73" s="1353"/>
      <c r="M73" s="1353"/>
      <c r="N73" s="135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1"/>
  <sheetViews>
    <sheetView workbookViewId="0">
      <selection activeCell="B19" sqref="B19"/>
    </sheetView>
  </sheetViews>
  <sheetFormatPr baseColWidth="10" defaultRowHeight="15" x14ac:dyDescent="0.25"/>
  <cols>
    <col min="1" max="1" width="40.7109375" customWidth="1"/>
    <col min="2" max="2" width="18.7109375" customWidth="1"/>
    <col min="3" max="3" width="8.7109375" customWidth="1"/>
    <col min="4" max="4" width="18.7109375" customWidth="1"/>
    <col min="5" max="5" width="14.28515625" customWidth="1"/>
  </cols>
  <sheetData>
    <row r="1" spans="1:7" ht="15" customHeight="1" x14ac:dyDescent="0.25">
      <c r="A1" s="1895" t="s">
        <v>1135</v>
      </c>
      <c r="B1" s="1896"/>
      <c r="C1" s="1896"/>
      <c r="D1" s="1897"/>
    </row>
    <row r="2" spans="1:7" ht="15" customHeight="1" thickBot="1" x14ac:dyDescent="0.3">
      <c r="A2" s="1898"/>
      <c r="B2" s="1899"/>
      <c r="C2" s="1899"/>
      <c r="D2" s="1900"/>
    </row>
    <row r="3" spans="1:7" ht="15" customHeight="1" thickBot="1" x14ac:dyDescent="0.3">
      <c r="A3" s="1354" t="s">
        <v>1136</v>
      </c>
      <c r="B3" s="1355" t="s">
        <v>1011</v>
      </c>
      <c r="C3" s="1356" t="s">
        <v>1137</v>
      </c>
      <c r="D3" s="1357" t="s">
        <v>159</v>
      </c>
      <c r="E3" s="1063"/>
    </row>
    <row r="4" spans="1:7" ht="15" customHeight="1" x14ac:dyDescent="0.25">
      <c r="A4" s="1358" t="s">
        <v>1138</v>
      </c>
      <c r="B4" s="1359">
        <v>32297240.630899996</v>
      </c>
      <c r="C4" s="1360">
        <v>23</v>
      </c>
      <c r="D4" s="1361">
        <v>7428365.3451069985</v>
      </c>
      <c r="E4" s="1019"/>
    </row>
    <row r="5" spans="1:7" ht="15" customHeight="1" x14ac:dyDescent="0.25">
      <c r="A5" s="1362" t="s">
        <v>1139</v>
      </c>
      <c r="B5" s="1363">
        <v>100996.1979</v>
      </c>
      <c r="C5" s="1364">
        <v>31.7</v>
      </c>
      <c r="D5" s="1365">
        <v>32015.794734299998</v>
      </c>
      <c r="E5" s="1019"/>
    </row>
    <row r="6" spans="1:7" s="298" customFormat="1" ht="15" customHeight="1" x14ac:dyDescent="0.2">
      <c r="A6" s="1362" t="s">
        <v>1140</v>
      </c>
      <c r="B6" s="1366">
        <v>30401960.032999996</v>
      </c>
      <c r="C6" s="1364">
        <v>32</v>
      </c>
      <c r="D6" s="1365">
        <v>9728627.2105599996</v>
      </c>
      <c r="E6" s="1019"/>
    </row>
    <row r="7" spans="1:7" s="298" customFormat="1" ht="15" customHeight="1" x14ac:dyDescent="0.2">
      <c r="A7" s="1362" t="s">
        <v>1141</v>
      </c>
      <c r="B7" s="1366">
        <v>3589949.7909999997</v>
      </c>
      <c r="C7" s="1364">
        <v>32</v>
      </c>
      <c r="D7" s="1365">
        <v>1148783.9331199999</v>
      </c>
      <c r="E7" s="1019"/>
    </row>
    <row r="8" spans="1:7" ht="15" hidden="1" customHeight="1" x14ac:dyDescent="0.25">
      <c r="A8" s="1362" t="s">
        <v>1142</v>
      </c>
      <c r="B8" s="1363">
        <v>0</v>
      </c>
      <c r="C8" s="1364">
        <v>30.7</v>
      </c>
      <c r="D8" s="1365">
        <v>0</v>
      </c>
      <c r="E8" s="1019"/>
    </row>
    <row r="9" spans="1:7" ht="15" customHeight="1" x14ac:dyDescent="0.25">
      <c r="A9" s="1362" t="s">
        <v>1143</v>
      </c>
      <c r="B9" s="1363">
        <v>1972881.378</v>
      </c>
      <c r="C9" s="1364">
        <v>32</v>
      </c>
      <c r="D9" s="1365">
        <v>631322.04096000001</v>
      </c>
      <c r="E9" s="1019"/>
    </row>
    <row r="10" spans="1:7" ht="15" customHeight="1" x14ac:dyDescent="0.25">
      <c r="A10" s="1362" t="s">
        <v>1144</v>
      </c>
      <c r="B10" s="1363">
        <v>77868783.458119795</v>
      </c>
      <c r="C10" s="1364">
        <v>25.7</v>
      </c>
      <c r="D10" s="1365">
        <v>20012277.348736785</v>
      </c>
      <c r="E10" s="1019"/>
      <c r="G10" s="150"/>
    </row>
    <row r="11" spans="1:7" ht="15" customHeight="1" x14ac:dyDescent="0.25">
      <c r="A11" s="1362" t="s">
        <v>1145</v>
      </c>
      <c r="B11" s="1363">
        <v>100000</v>
      </c>
      <c r="C11" s="1364">
        <v>31.2</v>
      </c>
      <c r="D11" s="1365">
        <v>31200</v>
      </c>
      <c r="E11" s="1019"/>
      <c r="G11" s="150"/>
    </row>
    <row r="12" spans="1:7" ht="15" customHeight="1" x14ac:dyDescent="0.25">
      <c r="A12" s="1362" t="s">
        <v>1146</v>
      </c>
      <c r="B12" s="1366">
        <v>4609292.3239999991</v>
      </c>
      <c r="C12" s="1364">
        <v>25.7</v>
      </c>
      <c r="D12" s="1365">
        <v>1184588.1272679998</v>
      </c>
      <c r="E12" s="1019"/>
      <c r="G12" s="152"/>
    </row>
    <row r="13" spans="1:7" ht="14.25" customHeight="1" x14ac:dyDescent="0.25">
      <c r="A13" s="1362" t="s">
        <v>1147</v>
      </c>
      <c r="B13" s="1366">
        <v>275042.14500000002</v>
      </c>
      <c r="C13" s="1364">
        <v>25.7</v>
      </c>
      <c r="D13" s="1365">
        <v>70685.831265000001</v>
      </c>
      <c r="E13" s="1019"/>
    </row>
    <row r="14" spans="1:7" ht="15" customHeight="1" x14ac:dyDescent="0.25">
      <c r="A14" s="1362" t="s">
        <v>1148</v>
      </c>
      <c r="B14" s="1363">
        <v>7286524.8984482987</v>
      </c>
      <c r="C14" s="1364">
        <v>33</v>
      </c>
      <c r="D14" s="1365">
        <v>2404553.3364879386</v>
      </c>
      <c r="E14" s="1019"/>
      <c r="F14" s="152"/>
    </row>
    <row r="15" spans="1:7" ht="15" customHeight="1" thickBot="1" x14ac:dyDescent="0.3">
      <c r="A15" s="1367" t="s">
        <v>1149</v>
      </c>
      <c r="B15" s="1368">
        <v>265434</v>
      </c>
      <c r="C15" s="1369">
        <v>33</v>
      </c>
      <c r="D15" s="1370">
        <v>87593.22</v>
      </c>
      <c r="E15" s="1019"/>
    </row>
    <row r="16" spans="1:7" ht="15" hidden="1" customHeight="1" x14ac:dyDescent="0.25">
      <c r="A16" s="1371" t="s">
        <v>1150</v>
      </c>
      <c r="B16" s="1372"/>
      <c r="C16" s="1373"/>
      <c r="D16" s="1374"/>
      <c r="E16" s="1019"/>
    </row>
    <row r="17" spans="1:40" s="503" customFormat="1" ht="15" customHeight="1" thickBot="1" x14ac:dyDescent="0.25">
      <c r="A17" s="1656" t="s">
        <v>1151</v>
      </c>
      <c r="B17" s="1767"/>
      <c r="C17" s="1767"/>
      <c r="D17" s="1375">
        <v>42760012.188239031</v>
      </c>
      <c r="E17" s="1376"/>
    </row>
    <row r="18" spans="1:40" s="1378" customFormat="1" ht="15" customHeight="1" x14ac:dyDescent="0.2">
      <c r="A18" s="1901"/>
      <c r="B18" s="1901"/>
      <c r="C18" s="1901"/>
      <c r="D18" s="1901"/>
      <c r="E18" s="1377"/>
      <c r="J18" s="503"/>
    </row>
    <row r="19" spans="1:40" ht="15" customHeight="1" x14ac:dyDescent="0.25">
      <c r="E19" s="1019"/>
      <c r="J19" s="503"/>
    </row>
    <row r="20" spans="1:40" s="1379" customFormat="1" ht="15" customHeight="1" thickBot="1" x14ac:dyDescent="0.3">
      <c r="A20" s="298" t="s">
        <v>1152</v>
      </c>
      <c r="B20"/>
      <c r="C20" s="150"/>
      <c r="D20" s="15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380" customFormat="1" ht="15" customHeight="1" thickTop="1" thickBot="1" x14ac:dyDescent="0.3">
      <c r="A21"/>
      <c r="B21"/>
      <c r="C21" s="150"/>
      <c r="D21" s="150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381" customFormat="1" ht="15" customHeight="1" thickTop="1" thickBot="1" x14ac:dyDescent="0.3">
      <c r="A22" s="150"/>
      <c r="B22"/>
      <c r="C22" s="150"/>
      <c r="D22" s="150"/>
      <c r="E22" s="150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366" customFormat="1" ht="15" customHeight="1" thickTop="1" x14ac:dyDescent="0.25">
      <c r="A23"/>
      <c r="B23"/>
      <c r="C23"/>
      <c r="D23"/>
      <c r="E23" s="150"/>
      <c r="F23"/>
      <c r="G23"/>
      <c r="H23"/>
      <c r="I23"/>
      <c r="J23"/>
    </row>
    <row r="24" spans="1:40" x14ac:dyDescent="0.25">
      <c r="E24" s="150"/>
    </row>
    <row r="58" spans="6:6" x14ac:dyDescent="0.25">
      <c r="F58" s="153"/>
    </row>
    <row r="59" spans="6:6" x14ac:dyDescent="0.25">
      <c r="F59" s="153"/>
    </row>
    <row r="60" spans="6:6" x14ac:dyDescent="0.25">
      <c r="F60" s="153"/>
    </row>
    <row r="61" spans="6:6" x14ac:dyDescent="0.25">
      <c r="F61" s="153"/>
    </row>
    <row r="62" spans="6:6" x14ac:dyDescent="0.25">
      <c r="F62" s="153"/>
    </row>
    <row r="63" spans="6:6" x14ac:dyDescent="0.25">
      <c r="F63" s="153"/>
    </row>
    <row r="64" spans="6:6" x14ac:dyDescent="0.25">
      <c r="F64" s="153"/>
    </row>
    <row r="65" spans="6:6" x14ac:dyDescent="0.25">
      <c r="F65" s="153"/>
    </row>
    <row r="122" hidden="1" x14ac:dyDescent="0.25"/>
    <row r="166" spans="7:7" x14ac:dyDescent="0.25">
      <c r="G166" s="152"/>
    </row>
    <row r="171" spans="7:7" x14ac:dyDescent="0.25">
      <c r="G171">
        <v>0</v>
      </c>
    </row>
  </sheetData>
  <mergeCells count="3">
    <mergeCell ref="A1:D2"/>
    <mergeCell ref="A17:C17"/>
    <mergeCell ref="A18:D1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sqref="A1:XFD1048576"/>
    </sheetView>
  </sheetViews>
  <sheetFormatPr baseColWidth="10" defaultColWidth="9.140625" defaultRowHeight="11.25" x14ac:dyDescent="0.2"/>
  <cols>
    <col min="1" max="1" width="10" style="47" customWidth="1"/>
    <col min="2" max="2" width="10.42578125" style="47" customWidth="1"/>
    <col min="3" max="3" width="7.85546875" style="47" customWidth="1"/>
    <col min="4" max="4" width="7.42578125" style="47" customWidth="1"/>
    <col min="5" max="5" width="3.85546875" style="47" customWidth="1"/>
    <col min="6" max="7" width="10.85546875" style="47" customWidth="1"/>
    <col min="8" max="8" width="9.42578125" style="47" customWidth="1"/>
    <col min="9" max="9" width="8.85546875" style="47" customWidth="1"/>
    <col min="10" max="10" width="12.140625" style="47" customWidth="1"/>
    <col min="11" max="12" width="9.140625" style="1382" customWidth="1"/>
    <col min="13" max="14" width="9.140625" style="47" customWidth="1"/>
    <col min="15" max="15" width="9.42578125" style="47" customWidth="1"/>
    <col min="16" max="16384" width="9.140625" style="47"/>
  </cols>
  <sheetData>
    <row r="1" spans="1:19" ht="24" customHeight="1" x14ac:dyDescent="0.2">
      <c r="L1" s="1383"/>
      <c r="M1" s="764"/>
      <c r="O1" s="1915"/>
      <c r="P1" s="1915"/>
      <c r="Q1" s="1915"/>
      <c r="R1" s="1915"/>
      <c r="S1" s="1915"/>
    </row>
    <row r="2" spans="1:19" ht="15.75" thickBot="1" x14ac:dyDescent="0.3">
      <c r="A2" s="1384" t="s">
        <v>1153</v>
      </c>
      <c r="B2" s="1385" t="s">
        <v>1154</v>
      </c>
      <c r="C2" s="1385" t="s">
        <v>1155</v>
      </c>
      <c r="D2" s="1384" t="s">
        <v>1156</v>
      </c>
      <c r="E2" s="1384"/>
      <c r="J2" s="1386" t="s">
        <v>1154</v>
      </c>
      <c r="K2" s="1386" t="s">
        <v>1155</v>
      </c>
      <c r="L2" s="1384" t="s">
        <v>1156</v>
      </c>
      <c r="O2" s="764"/>
      <c r="P2" s="764"/>
      <c r="Q2" s="108"/>
      <c r="R2" s="1387"/>
      <c r="S2" s="134"/>
    </row>
    <row r="3" spans="1:19" ht="15" x14ac:dyDescent="0.25">
      <c r="A3" s="1385" t="s">
        <v>1157</v>
      </c>
      <c r="B3" s="1385" t="s">
        <v>1158</v>
      </c>
      <c r="C3" s="1385" t="s">
        <v>1159</v>
      </c>
      <c r="D3" s="1385">
        <v>171</v>
      </c>
      <c r="E3" s="1385"/>
      <c r="F3" s="1388"/>
      <c r="G3" s="1389" t="s">
        <v>1159</v>
      </c>
      <c r="H3" s="1390">
        <v>524</v>
      </c>
      <c r="I3" s="1391"/>
      <c r="J3" s="1386" t="s">
        <v>1158</v>
      </c>
      <c r="K3" s="1386" t="s">
        <v>1159</v>
      </c>
      <c r="L3" s="1392">
        <v>714</v>
      </c>
      <c r="O3" s="1916"/>
      <c r="P3" s="1393"/>
      <c r="Q3" s="1387"/>
      <c r="R3" s="1387"/>
      <c r="S3" s="1387"/>
    </row>
    <row r="4" spans="1:19" ht="15" x14ac:dyDescent="0.25">
      <c r="A4" s="1385" t="s">
        <v>1157</v>
      </c>
      <c r="B4" s="1385" t="s">
        <v>1158</v>
      </c>
      <c r="C4" s="1385" t="s">
        <v>1160</v>
      </c>
      <c r="D4" s="1385">
        <v>295</v>
      </c>
      <c r="E4" s="1385"/>
      <c r="F4" s="1394" t="s">
        <v>1157</v>
      </c>
      <c r="G4" s="1393" t="s">
        <v>1160</v>
      </c>
      <c r="H4" s="789">
        <v>673</v>
      </c>
      <c r="I4" s="796"/>
      <c r="J4" s="1386" t="s">
        <v>1158</v>
      </c>
      <c r="K4" s="1386" t="s">
        <v>1160</v>
      </c>
      <c r="L4" s="1392">
        <v>798</v>
      </c>
      <c r="O4" s="1916"/>
      <c r="P4" s="1393"/>
      <c r="Q4" s="1387"/>
      <c r="R4" s="1387"/>
      <c r="S4" s="1387"/>
    </row>
    <row r="5" spans="1:19" ht="15.75" thickBot="1" x14ac:dyDescent="0.3">
      <c r="A5" s="1385" t="s">
        <v>1157</v>
      </c>
      <c r="B5" s="1385" t="s">
        <v>1161</v>
      </c>
      <c r="C5" s="1385" t="s">
        <v>1159</v>
      </c>
      <c r="D5" s="1385">
        <v>144</v>
      </c>
      <c r="E5" s="1385"/>
      <c r="F5" s="804"/>
      <c r="G5" s="763"/>
      <c r="H5" s="1395">
        <v>1197</v>
      </c>
      <c r="I5" s="796"/>
      <c r="J5" s="1386" t="s">
        <v>1161</v>
      </c>
      <c r="K5" s="1386" t="s">
        <v>1159</v>
      </c>
      <c r="L5" s="1392">
        <v>975</v>
      </c>
      <c r="O5" s="1916"/>
      <c r="P5" s="1393"/>
      <c r="Q5" s="1387"/>
      <c r="R5" s="1387"/>
      <c r="S5" s="1387"/>
    </row>
    <row r="6" spans="1:19" ht="15" x14ac:dyDescent="0.25">
      <c r="A6" s="1385" t="s">
        <v>1157</v>
      </c>
      <c r="B6" s="1385" t="s">
        <v>1161</v>
      </c>
      <c r="C6" s="1385" t="s">
        <v>1160</v>
      </c>
      <c r="D6" s="1385">
        <v>159</v>
      </c>
      <c r="E6" s="1385"/>
      <c r="F6" s="1388"/>
      <c r="G6" s="1389" t="s">
        <v>1159</v>
      </c>
      <c r="H6" s="1390">
        <v>670</v>
      </c>
      <c r="I6" s="796"/>
      <c r="J6" s="1386" t="s">
        <v>1161</v>
      </c>
      <c r="K6" s="1386" t="s">
        <v>1160</v>
      </c>
      <c r="L6" s="1392">
        <v>860</v>
      </c>
      <c r="O6" s="1916"/>
      <c r="P6" s="1393"/>
      <c r="Q6" s="1387"/>
      <c r="R6" s="1387"/>
      <c r="S6" s="1387"/>
    </row>
    <row r="7" spans="1:19" ht="15" x14ac:dyDescent="0.25">
      <c r="A7" s="1385" t="s">
        <v>1157</v>
      </c>
      <c r="B7" s="1385" t="s">
        <v>1162</v>
      </c>
      <c r="C7" s="1385" t="s">
        <v>1159</v>
      </c>
      <c r="D7" s="1385">
        <v>144</v>
      </c>
      <c r="E7" s="1385"/>
      <c r="F7" s="1394" t="s">
        <v>1163</v>
      </c>
      <c r="G7" s="1393" t="s">
        <v>1160</v>
      </c>
      <c r="H7" s="789">
        <v>649</v>
      </c>
      <c r="I7" s="796"/>
      <c r="J7" s="1386" t="s">
        <v>1162</v>
      </c>
      <c r="K7" s="1386" t="s">
        <v>1159</v>
      </c>
      <c r="L7" s="1392">
        <v>922</v>
      </c>
      <c r="O7" s="1916"/>
      <c r="P7" s="1393"/>
      <c r="Q7" s="1387"/>
      <c r="R7" s="1387"/>
      <c r="S7" s="1387"/>
    </row>
    <row r="8" spans="1:19" ht="15.75" thickBot="1" x14ac:dyDescent="0.3">
      <c r="A8" s="1385" t="s">
        <v>1157</v>
      </c>
      <c r="B8" s="1385" t="s">
        <v>1162</v>
      </c>
      <c r="C8" s="1385" t="s">
        <v>1160</v>
      </c>
      <c r="D8" s="1385">
        <v>116</v>
      </c>
      <c r="E8" s="1385"/>
      <c r="F8" s="804"/>
      <c r="G8" s="763"/>
      <c r="H8" s="1395">
        <v>1319</v>
      </c>
      <c r="I8" s="796"/>
      <c r="J8" s="1386" t="s">
        <v>1162</v>
      </c>
      <c r="K8" s="1386" t="s">
        <v>1160</v>
      </c>
      <c r="L8" s="1392">
        <v>651</v>
      </c>
      <c r="O8" s="1916"/>
      <c r="P8" s="1393"/>
      <c r="Q8" s="1387"/>
      <c r="R8" s="1387"/>
      <c r="S8" s="1387"/>
    </row>
    <row r="9" spans="1:19" ht="15" x14ac:dyDescent="0.25">
      <c r="A9" s="1385" t="s">
        <v>1157</v>
      </c>
      <c r="B9" s="1385" t="s">
        <v>1164</v>
      </c>
      <c r="C9" s="1385" t="s">
        <v>1159</v>
      </c>
      <c r="D9" s="1385">
        <v>58</v>
      </c>
      <c r="E9" s="1385"/>
      <c r="F9" s="1388"/>
      <c r="G9" s="1389" t="s">
        <v>1159</v>
      </c>
      <c r="H9" s="1390">
        <v>758</v>
      </c>
      <c r="I9" s="796"/>
      <c r="J9" s="1386" t="s">
        <v>1164</v>
      </c>
      <c r="K9" s="1386" t="s">
        <v>1159</v>
      </c>
      <c r="L9" s="1392">
        <v>532</v>
      </c>
      <c r="O9" s="1916"/>
      <c r="P9" s="1393"/>
      <c r="Q9" s="1387"/>
      <c r="R9" s="1387"/>
      <c r="S9" s="1387"/>
    </row>
    <row r="10" spans="1:19" ht="15" x14ac:dyDescent="0.25">
      <c r="A10" s="1385" t="s">
        <v>1157</v>
      </c>
      <c r="B10" s="1385" t="s">
        <v>1164</v>
      </c>
      <c r="C10" s="1385" t="s">
        <v>1160</v>
      </c>
      <c r="D10" s="1385">
        <v>77</v>
      </c>
      <c r="E10" s="1385"/>
      <c r="F10" s="1394" t="s">
        <v>1165</v>
      </c>
      <c r="G10" s="1393" t="s">
        <v>1160</v>
      </c>
      <c r="H10" s="789">
        <v>602</v>
      </c>
      <c r="I10" s="796"/>
      <c r="J10" s="1386" t="s">
        <v>1164</v>
      </c>
      <c r="K10" s="1386" t="s">
        <v>1160</v>
      </c>
      <c r="L10" s="1392">
        <v>322</v>
      </c>
      <c r="O10" s="1916"/>
      <c r="P10" s="1393"/>
      <c r="Q10" s="1387"/>
      <c r="R10" s="1387"/>
      <c r="S10" s="1387"/>
    </row>
    <row r="11" spans="1:19" ht="15.75" thickBot="1" x14ac:dyDescent="0.3">
      <c r="A11" s="1385" t="s">
        <v>1157</v>
      </c>
      <c r="B11" s="1385" t="s">
        <v>1166</v>
      </c>
      <c r="C11" s="1385" t="s">
        <v>1159</v>
      </c>
      <c r="D11" s="1385">
        <v>7</v>
      </c>
      <c r="E11" s="1385"/>
      <c r="F11" s="804"/>
      <c r="G11" s="763"/>
      <c r="H11" s="1395">
        <v>1360</v>
      </c>
      <c r="I11" s="796"/>
      <c r="J11" s="1386" t="s">
        <v>1166</v>
      </c>
      <c r="K11" s="1386" t="s">
        <v>1159</v>
      </c>
      <c r="L11" s="1392">
        <v>211</v>
      </c>
      <c r="O11" s="764"/>
      <c r="P11" s="764"/>
      <c r="Q11" s="1387"/>
      <c r="R11" s="1387"/>
      <c r="S11" s="1387"/>
    </row>
    <row r="12" spans="1:19" ht="15" x14ac:dyDescent="0.25">
      <c r="A12" s="1385" t="s">
        <v>1157</v>
      </c>
      <c r="B12" s="1385" t="s">
        <v>1166</v>
      </c>
      <c r="C12" s="1385" t="s">
        <v>1160</v>
      </c>
      <c r="D12" s="1385">
        <v>26</v>
      </c>
      <c r="E12" s="1385"/>
      <c r="F12" s="1388"/>
      <c r="G12" s="1389" t="s">
        <v>1159</v>
      </c>
      <c r="H12" s="1390">
        <v>1402</v>
      </c>
      <c r="I12" s="796"/>
      <c r="J12" s="1386" t="s">
        <v>1166</v>
      </c>
      <c r="K12" s="1386" t="s">
        <v>1160</v>
      </c>
      <c r="L12" s="1392">
        <v>103</v>
      </c>
      <c r="O12" s="1902"/>
      <c r="P12" s="1393"/>
      <c r="Q12" s="108"/>
      <c r="R12" s="1387"/>
      <c r="S12" s="1387"/>
    </row>
    <row r="13" spans="1:19" ht="13.5" customHeight="1" x14ac:dyDescent="0.2">
      <c r="A13" s="1385" t="s">
        <v>1163</v>
      </c>
      <c r="B13" s="1385" t="s">
        <v>1158</v>
      </c>
      <c r="C13" s="1385" t="s">
        <v>1159</v>
      </c>
      <c r="D13" s="1385">
        <v>190</v>
      </c>
      <c r="E13" s="1385"/>
      <c r="F13" s="1394" t="s">
        <v>1167</v>
      </c>
      <c r="G13" s="1393" t="s">
        <v>1160</v>
      </c>
      <c r="H13" s="789">
        <v>810</v>
      </c>
      <c r="I13" s="796"/>
      <c r="L13" s="1396">
        <v>6088</v>
      </c>
      <c r="O13" s="1902"/>
      <c r="P13" s="1393"/>
      <c r="Q13" s="108"/>
      <c r="R13" s="1387"/>
      <c r="S13" s="1387"/>
    </row>
    <row r="14" spans="1:19" ht="12" thickBot="1" x14ac:dyDescent="0.25">
      <c r="A14" s="1385" t="s">
        <v>1163</v>
      </c>
      <c r="B14" s="1385" t="s">
        <v>1158</v>
      </c>
      <c r="C14" s="1385" t="s">
        <v>1160</v>
      </c>
      <c r="D14" s="1385">
        <v>152</v>
      </c>
      <c r="E14" s="1385"/>
      <c r="F14" s="804"/>
      <c r="G14" s="763"/>
      <c r="H14" s="1395">
        <v>2212</v>
      </c>
      <c r="I14" s="796"/>
      <c r="O14" s="1902"/>
      <c r="P14" s="1393"/>
      <c r="Q14" s="108"/>
      <c r="R14" s="1387"/>
      <c r="S14" s="1387"/>
    </row>
    <row r="15" spans="1:19" ht="13.5" customHeight="1" thickBot="1" x14ac:dyDescent="0.25">
      <c r="A15" s="1385" t="s">
        <v>1163</v>
      </c>
      <c r="B15" s="1385" t="s">
        <v>1161</v>
      </c>
      <c r="C15" s="1385" t="s">
        <v>1159</v>
      </c>
      <c r="D15" s="1385">
        <v>172</v>
      </c>
      <c r="E15" s="1385"/>
      <c r="F15" s="782"/>
      <c r="G15" s="764"/>
      <c r="H15" s="789"/>
      <c r="I15" s="796"/>
      <c r="O15" s="1902"/>
      <c r="P15" s="1393"/>
      <c r="Q15" s="108"/>
      <c r="R15" s="1387"/>
      <c r="S15" s="1387"/>
    </row>
    <row r="16" spans="1:19" x14ac:dyDescent="0.2">
      <c r="A16" s="1385" t="s">
        <v>1163</v>
      </c>
      <c r="B16" s="1385" t="s">
        <v>1161</v>
      </c>
      <c r="C16" s="1385" t="s">
        <v>1160</v>
      </c>
      <c r="D16" s="1385">
        <v>256</v>
      </c>
      <c r="E16" s="1385"/>
      <c r="F16" s="1397" t="s">
        <v>1168</v>
      </c>
      <c r="G16" s="1389" t="s">
        <v>1159</v>
      </c>
      <c r="H16" s="1390">
        <v>1194</v>
      </c>
      <c r="I16" s="796"/>
      <c r="O16" s="764"/>
      <c r="P16" s="764"/>
      <c r="Q16" s="1387"/>
      <c r="R16" s="1387"/>
      <c r="S16" s="1387"/>
    </row>
    <row r="17" spans="1:20" ht="13.5" customHeight="1" thickBot="1" x14ac:dyDescent="0.25">
      <c r="A17" s="1385" t="s">
        <v>1163</v>
      </c>
      <c r="B17" s="1385" t="s">
        <v>1162</v>
      </c>
      <c r="C17" s="1385" t="s">
        <v>1159</v>
      </c>
      <c r="D17" s="1385">
        <v>186</v>
      </c>
      <c r="E17" s="1385"/>
      <c r="F17" s="804" t="s">
        <v>1168</v>
      </c>
      <c r="G17" s="1398" t="s">
        <v>1160</v>
      </c>
      <c r="H17" s="1399">
        <v>1322</v>
      </c>
      <c r="I17" s="1400">
        <v>2516</v>
      </c>
      <c r="O17" s="764"/>
      <c r="P17" s="764"/>
      <c r="Q17" s="1387"/>
      <c r="R17" s="1387"/>
      <c r="S17" s="1387"/>
    </row>
    <row r="18" spans="1:20" x14ac:dyDescent="0.2">
      <c r="A18" s="1385" t="s">
        <v>1163</v>
      </c>
      <c r="B18" s="1385" t="s">
        <v>1162</v>
      </c>
      <c r="C18" s="1385" t="s">
        <v>1160</v>
      </c>
      <c r="D18" s="1385">
        <v>163</v>
      </c>
      <c r="E18" s="1385"/>
      <c r="F18" s="1397" t="s">
        <v>1169</v>
      </c>
      <c r="G18" s="1389" t="s">
        <v>1159</v>
      </c>
      <c r="H18" s="1390">
        <v>2160</v>
      </c>
      <c r="I18" s="1401"/>
      <c r="O18" s="764"/>
      <c r="P18" s="764"/>
      <c r="Q18" s="1387"/>
      <c r="R18" s="1387"/>
      <c r="S18" s="1387"/>
    </row>
    <row r="19" spans="1:20" ht="13.5" customHeight="1" thickBot="1" x14ac:dyDescent="0.25">
      <c r="A19" s="1385" t="s">
        <v>1163</v>
      </c>
      <c r="B19" s="1385" t="s">
        <v>1164</v>
      </c>
      <c r="C19" s="1385" t="s">
        <v>1159</v>
      </c>
      <c r="D19" s="1385">
        <v>106</v>
      </c>
      <c r="E19" s="1385"/>
      <c r="F19" s="804" t="s">
        <v>1169</v>
      </c>
      <c r="G19" s="1398" t="s">
        <v>1160</v>
      </c>
      <c r="H19" s="1399">
        <v>1412</v>
      </c>
      <c r="I19" s="1400">
        <v>3572</v>
      </c>
      <c r="O19" s="765"/>
      <c r="P19" s="765"/>
      <c r="Q19" s="1387"/>
      <c r="R19" s="1387"/>
      <c r="S19" s="1387"/>
    </row>
    <row r="20" spans="1:20" ht="12" thickBot="1" x14ac:dyDescent="0.25">
      <c r="A20" s="1385" t="s">
        <v>1163</v>
      </c>
      <c r="B20" s="1385" t="s">
        <v>1164</v>
      </c>
      <c r="C20" s="1385" t="s">
        <v>1160</v>
      </c>
      <c r="D20" s="1385">
        <v>63</v>
      </c>
      <c r="E20" s="1385"/>
      <c r="F20" s="782"/>
      <c r="G20" s="764"/>
      <c r="H20" s="764"/>
      <c r="I20" s="796"/>
    </row>
    <row r="21" spans="1:20" ht="12" thickBot="1" x14ac:dyDescent="0.25">
      <c r="A21" s="1385" t="s">
        <v>1163</v>
      </c>
      <c r="B21" s="1385" t="s">
        <v>1166</v>
      </c>
      <c r="C21" s="1385" t="s">
        <v>1159</v>
      </c>
      <c r="D21" s="1385">
        <v>16</v>
      </c>
      <c r="E21" s="1385"/>
      <c r="F21" s="1397" t="s">
        <v>1170</v>
      </c>
      <c r="G21" s="1402"/>
      <c r="H21" s="1390">
        <v>3354</v>
      </c>
      <c r="I21" s="796"/>
    </row>
    <row r="22" spans="1:20" ht="12.75" customHeight="1" x14ac:dyDescent="0.2">
      <c r="A22" s="1385" t="s">
        <v>1163</v>
      </c>
      <c r="B22" s="1385" t="s">
        <v>1166</v>
      </c>
      <c r="C22" s="1385" t="s">
        <v>1160</v>
      </c>
      <c r="D22" s="1385">
        <v>15</v>
      </c>
      <c r="E22" s="1385"/>
      <c r="F22" s="782" t="s">
        <v>1171</v>
      </c>
      <c r="G22" s="764"/>
      <c r="H22" s="789">
        <v>2734</v>
      </c>
      <c r="I22" s="796"/>
      <c r="N22" s="1903" t="s">
        <v>1172</v>
      </c>
      <c r="O22" s="1904"/>
      <c r="P22" s="1904"/>
      <c r="Q22" s="1904"/>
      <c r="R22" s="1904"/>
      <c r="S22" s="1904"/>
      <c r="T22" s="1905"/>
    </row>
    <row r="23" spans="1:20" ht="13.5" customHeight="1" thickBot="1" x14ac:dyDescent="0.25">
      <c r="A23" s="1385" t="s">
        <v>1165</v>
      </c>
      <c r="B23" s="1385" t="s">
        <v>1158</v>
      </c>
      <c r="C23" s="1385" t="s">
        <v>1159</v>
      </c>
      <c r="D23" s="1385">
        <v>301</v>
      </c>
      <c r="E23" s="1385"/>
      <c r="F23" s="1403" t="s">
        <v>1173</v>
      </c>
      <c r="G23" s="1404"/>
      <c r="H23" s="1395">
        <v>6088</v>
      </c>
      <c r="I23" s="1405">
        <v>6088</v>
      </c>
      <c r="N23" s="1906"/>
      <c r="O23" s="1907"/>
      <c r="P23" s="1907"/>
      <c r="Q23" s="1907"/>
      <c r="R23" s="1907"/>
      <c r="S23" s="1907"/>
      <c r="T23" s="1908"/>
    </row>
    <row r="24" spans="1:20" x14ac:dyDescent="0.2">
      <c r="A24" s="1385" t="s">
        <v>1165</v>
      </c>
      <c r="B24" s="1385" t="s">
        <v>1158</v>
      </c>
      <c r="C24" s="1385" t="s">
        <v>1160</v>
      </c>
      <c r="D24" s="1385">
        <v>320</v>
      </c>
      <c r="E24" s="1385"/>
      <c r="N24" s="1406"/>
      <c r="O24" s="1407"/>
      <c r="P24" s="1408" t="s">
        <v>1174</v>
      </c>
      <c r="Q24" s="1408" t="s">
        <v>1175</v>
      </c>
      <c r="R24" s="1408" t="s">
        <v>1176</v>
      </c>
      <c r="S24" s="1408" t="s">
        <v>1177</v>
      </c>
      <c r="T24" s="1409" t="s">
        <v>1178</v>
      </c>
    </row>
    <row r="25" spans="1:20" x14ac:dyDescent="0.2">
      <c r="A25" s="1385" t="s">
        <v>1165</v>
      </c>
      <c r="B25" s="1385" t="s">
        <v>1161</v>
      </c>
      <c r="C25" s="1385" t="s">
        <v>1159</v>
      </c>
      <c r="D25" s="1385">
        <v>293</v>
      </c>
      <c r="E25" s="1385"/>
      <c r="N25" s="1410" t="s">
        <v>1159</v>
      </c>
      <c r="O25" s="1411"/>
      <c r="P25" s="134">
        <v>0.11727989487516426</v>
      </c>
      <c r="Q25" s="134">
        <v>0.16015111695137976</v>
      </c>
      <c r="R25" s="134">
        <v>0.1514454664914586</v>
      </c>
      <c r="S25" s="134">
        <v>8.7385019710906703E-2</v>
      </c>
      <c r="T25" s="1412">
        <v>3.4658344283837059E-2</v>
      </c>
    </row>
    <row r="26" spans="1:20" ht="12" thickBot="1" x14ac:dyDescent="0.25">
      <c r="A26" s="1385" t="s">
        <v>1165</v>
      </c>
      <c r="B26" s="1385" t="s">
        <v>1161</v>
      </c>
      <c r="C26" s="1385" t="s">
        <v>1160</v>
      </c>
      <c r="D26" s="1385">
        <v>180</v>
      </c>
      <c r="E26" s="1385"/>
      <c r="H26" s="1909" t="s">
        <v>1179</v>
      </c>
      <c r="I26" s="1909"/>
      <c r="J26" s="1909"/>
      <c r="K26" s="1909"/>
      <c r="L26" s="1909"/>
      <c r="N26" s="1413" t="s">
        <v>1160</v>
      </c>
      <c r="O26" s="1414"/>
      <c r="P26" s="1415">
        <v>0.13107752956636004</v>
      </c>
      <c r="Q26" s="1415">
        <v>0.14126149802890933</v>
      </c>
      <c r="R26" s="1415">
        <v>0.10693166885676741</v>
      </c>
      <c r="S26" s="1415">
        <v>5.2890932982917215E-2</v>
      </c>
      <c r="T26" s="1416">
        <v>1.6918528252299607E-2</v>
      </c>
    </row>
    <row r="27" spans="1:20" ht="12.75" customHeight="1" thickBot="1" x14ac:dyDescent="0.25">
      <c r="A27" s="1385" t="s">
        <v>1165</v>
      </c>
      <c r="B27" s="1385" t="s">
        <v>1162</v>
      </c>
      <c r="C27" s="1385" t="s">
        <v>1159</v>
      </c>
      <c r="D27" s="1385">
        <v>131</v>
      </c>
      <c r="E27" s="1385"/>
      <c r="H27" s="1417" t="s">
        <v>1174</v>
      </c>
      <c r="I27" s="1417" t="s">
        <v>1175</v>
      </c>
      <c r="J27" s="1417" t="s">
        <v>1176</v>
      </c>
      <c r="K27" s="1417" t="s">
        <v>1177</v>
      </c>
      <c r="L27" s="1417" t="s">
        <v>1178</v>
      </c>
      <c r="N27" s="782"/>
      <c r="O27" s="764"/>
      <c r="P27" s="764"/>
      <c r="Q27" s="764"/>
      <c r="R27" s="764"/>
      <c r="S27" s="764"/>
      <c r="T27" s="796"/>
    </row>
    <row r="28" spans="1:20" ht="13.5" customHeight="1" x14ac:dyDescent="0.2">
      <c r="A28" s="1385" t="s">
        <v>1165</v>
      </c>
      <c r="B28" s="1385" t="s">
        <v>1162</v>
      </c>
      <c r="C28" s="1385" t="s">
        <v>1160</v>
      </c>
      <c r="D28" s="1385">
        <v>86</v>
      </c>
      <c r="E28" s="1385"/>
      <c r="F28" s="1385" t="s">
        <v>1157</v>
      </c>
      <c r="G28" s="1417" t="s">
        <v>1159</v>
      </c>
      <c r="H28" s="1418">
        <v>171</v>
      </c>
      <c r="I28" s="1418">
        <v>144</v>
      </c>
      <c r="J28" s="1418">
        <v>144</v>
      </c>
      <c r="K28" s="1418">
        <v>58</v>
      </c>
      <c r="L28" s="1418">
        <v>7</v>
      </c>
      <c r="N28" s="1910" t="s">
        <v>1180</v>
      </c>
      <c r="O28" s="1911"/>
      <c r="P28" s="1911"/>
      <c r="Q28" s="1911"/>
      <c r="R28" s="1911"/>
      <c r="S28" s="1911"/>
      <c r="T28" s="1912"/>
    </row>
    <row r="29" spans="1:20" x14ac:dyDescent="0.2">
      <c r="A29" s="1385" t="s">
        <v>1165</v>
      </c>
      <c r="B29" s="1385" t="s">
        <v>1164</v>
      </c>
      <c r="C29" s="1385" t="s">
        <v>1159</v>
      </c>
      <c r="D29" s="1385">
        <v>27</v>
      </c>
      <c r="E29" s="1385"/>
      <c r="F29" s="1385" t="s">
        <v>1157</v>
      </c>
      <c r="G29" s="1417" t="s">
        <v>1160</v>
      </c>
      <c r="H29" s="1418">
        <v>295</v>
      </c>
      <c r="I29" s="1418">
        <v>159</v>
      </c>
      <c r="J29" s="1418">
        <v>116</v>
      </c>
      <c r="K29" s="1418">
        <v>77</v>
      </c>
      <c r="L29" s="1418">
        <v>26</v>
      </c>
      <c r="M29" s="1418"/>
      <c r="N29" s="1406"/>
      <c r="O29" s="1407"/>
      <c r="P29" s="1408" t="s">
        <v>1174</v>
      </c>
      <c r="Q29" s="1408" t="s">
        <v>1175</v>
      </c>
      <c r="R29" s="1408" t="s">
        <v>1176</v>
      </c>
      <c r="S29" s="1408" t="s">
        <v>1177</v>
      </c>
      <c r="T29" s="1409" t="s">
        <v>1178</v>
      </c>
    </row>
    <row r="30" spans="1:20" ht="12.75" customHeight="1" x14ac:dyDescent="0.2">
      <c r="A30" s="1385" t="s">
        <v>1165</v>
      </c>
      <c r="B30" s="1385" t="s">
        <v>1164</v>
      </c>
      <c r="C30" s="1385" t="s">
        <v>1160</v>
      </c>
      <c r="D30" s="1385">
        <v>15</v>
      </c>
      <c r="E30" s="1385"/>
      <c r="F30" s="1385" t="s">
        <v>1163</v>
      </c>
      <c r="G30" s="1417" t="s">
        <v>1159</v>
      </c>
      <c r="H30" s="1418">
        <v>190</v>
      </c>
      <c r="I30" s="1418">
        <v>172</v>
      </c>
      <c r="J30" s="1418">
        <v>186</v>
      </c>
      <c r="K30" s="1418">
        <v>106</v>
      </c>
      <c r="L30" s="1418">
        <v>16</v>
      </c>
      <c r="N30" s="1394" t="s">
        <v>1181</v>
      </c>
      <c r="O30" s="1419" t="s">
        <v>1159</v>
      </c>
      <c r="P30" s="134">
        <v>2.8088042049934297E-2</v>
      </c>
      <c r="Q30" s="134">
        <v>2.3653088042049936E-2</v>
      </c>
      <c r="R30" s="134">
        <v>2.3653088042049936E-2</v>
      </c>
      <c r="S30" s="134">
        <v>9.5269382391590021E-3</v>
      </c>
      <c r="T30" s="1412">
        <v>1.1498028909329829E-3</v>
      </c>
    </row>
    <row r="31" spans="1:20" x14ac:dyDescent="0.2">
      <c r="A31" s="1385" t="s">
        <v>1165</v>
      </c>
      <c r="B31" s="1385" t="s">
        <v>1166</v>
      </c>
      <c r="C31" s="1385" t="s">
        <v>1159</v>
      </c>
      <c r="D31" s="1385">
        <v>6</v>
      </c>
      <c r="E31" s="1385"/>
      <c r="F31" s="1385" t="s">
        <v>1163</v>
      </c>
      <c r="G31" s="1417" t="s">
        <v>1160</v>
      </c>
      <c r="H31" s="1418">
        <v>152</v>
      </c>
      <c r="I31" s="1418">
        <v>256</v>
      </c>
      <c r="J31" s="1418">
        <v>163</v>
      </c>
      <c r="K31" s="1418">
        <v>63</v>
      </c>
      <c r="L31" s="1418">
        <v>15</v>
      </c>
      <c r="M31" s="1418"/>
      <c r="N31" s="1394" t="s">
        <v>1181</v>
      </c>
      <c r="O31" s="1419" t="s">
        <v>1160</v>
      </c>
      <c r="P31" s="134">
        <v>4.845597897503285E-2</v>
      </c>
      <c r="Q31" s="134">
        <v>2.611695137976347E-2</v>
      </c>
      <c r="R31" s="134">
        <v>1.9053876478318004E-2</v>
      </c>
      <c r="S31" s="134">
        <v>1.2647831800262813E-2</v>
      </c>
      <c r="T31" s="1412">
        <v>4.2706964520367935E-3</v>
      </c>
    </row>
    <row r="32" spans="1:20" x14ac:dyDescent="0.2">
      <c r="A32" s="1385" t="s">
        <v>1165</v>
      </c>
      <c r="B32" s="1385" t="s">
        <v>1166</v>
      </c>
      <c r="C32" s="1385" t="s">
        <v>1160</v>
      </c>
      <c r="D32" s="1385">
        <v>1</v>
      </c>
      <c r="E32" s="1385"/>
      <c r="F32" s="1385" t="s">
        <v>1165</v>
      </c>
      <c r="G32" s="1417" t="s">
        <v>1159</v>
      </c>
      <c r="H32" s="1418">
        <v>301</v>
      </c>
      <c r="I32" s="1418">
        <v>293</v>
      </c>
      <c r="J32" s="1418">
        <v>131</v>
      </c>
      <c r="K32" s="1418">
        <v>27</v>
      </c>
      <c r="L32" s="1418">
        <v>6</v>
      </c>
      <c r="N32" s="1394" t="s">
        <v>1148</v>
      </c>
      <c r="O32" s="1419" t="s">
        <v>1159</v>
      </c>
      <c r="P32" s="134">
        <v>3.1208935611038109E-2</v>
      </c>
      <c r="Q32" s="134">
        <v>2.8252299605781867E-2</v>
      </c>
      <c r="R32" s="134">
        <v>3.0551905387647831E-2</v>
      </c>
      <c r="S32" s="134">
        <v>1.7411300919842311E-2</v>
      </c>
      <c r="T32" s="1412">
        <v>2.6281208935611039E-3</v>
      </c>
    </row>
    <row r="33" spans="1:20" x14ac:dyDescent="0.2">
      <c r="A33" s="1385" t="s">
        <v>1167</v>
      </c>
      <c r="B33" s="1385" t="s">
        <v>1158</v>
      </c>
      <c r="C33" s="1385" t="s">
        <v>1159</v>
      </c>
      <c r="D33" s="1385">
        <v>52</v>
      </c>
      <c r="E33" s="1385"/>
      <c r="F33" s="1385" t="s">
        <v>1165</v>
      </c>
      <c r="G33" s="1417" t="s">
        <v>1160</v>
      </c>
      <c r="H33" s="1418">
        <v>320</v>
      </c>
      <c r="I33" s="1418">
        <v>180</v>
      </c>
      <c r="J33" s="1418">
        <v>86</v>
      </c>
      <c r="K33" s="1418">
        <v>15</v>
      </c>
      <c r="L33" s="1418">
        <v>1</v>
      </c>
      <c r="M33" s="1418"/>
      <c r="N33" s="1394" t="s">
        <v>1148</v>
      </c>
      <c r="O33" s="1419" t="s">
        <v>1160</v>
      </c>
      <c r="P33" s="134">
        <v>2.4967148488830485E-2</v>
      </c>
      <c r="Q33" s="134">
        <v>4.2049934296977662E-2</v>
      </c>
      <c r="R33" s="134">
        <v>2.6773981603153744E-2</v>
      </c>
      <c r="S33" s="134">
        <v>1.0348226018396847E-2</v>
      </c>
      <c r="T33" s="1412">
        <v>2.4638633377135348E-3</v>
      </c>
    </row>
    <row r="34" spans="1:20" x14ac:dyDescent="0.2">
      <c r="A34" s="1385" t="s">
        <v>1167</v>
      </c>
      <c r="B34" s="1385" t="s">
        <v>1158</v>
      </c>
      <c r="C34" s="1385" t="s">
        <v>1160</v>
      </c>
      <c r="D34" s="1385">
        <v>31</v>
      </c>
      <c r="E34" s="1385"/>
      <c r="F34" s="1385" t="s">
        <v>1167</v>
      </c>
      <c r="G34" s="1417" t="s">
        <v>1159</v>
      </c>
      <c r="H34" s="1418">
        <v>52</v>
      </c>
      <c r="I34" s="1418">
        <v>366</v>
      </c>
      <c r="J34" s="1418">
        <v>461</v>
      </c>
      <c r="K34" s="1418">
        <v>341</v>
      </c>
      <c r="L34" s="1418">
        <v>182</v>
      </c>
      <c r="N34" s="1394" t="s">
        <v>1165</v>
      </c>
      <c r="O34" s="1419" t="s">
        <v>1159</v>
      </c>
      <c r="P34" s="134">
        <v>4.9441524310118265E-2</v>
      </c>
      <c r="Q34" s="134">
        <v>4.8127463863337716E-2</v>
      </c>
      <c r="R34" s="134">
        <v>2.1517739816031538E-2</v>
      </c>
      <c r="S34" s="134">
        <v>4.4349540078843629E-3</v>
      </c>
      <c r="T34" s="1412">
        <v>9.8554533508541384E-4</v>
      </c>
    </row>
    <row r="35" spans="1:20" x14ac:dyDescent="0.2">
      <c r="A35" s="1385" t="s">
        <v>1167</v>
      </c>
      <c r="B35" s="1385" t="s">
        <v>1161</v>
      </c>
      <c r="C35" s="1385" t="s">
        <v>1159</v>
      </c>
      <c r="D35" s="1385">
        <v>366</v>
      </c>
      <c r="E35" s="1385"/>
      <c r="F35" s="1385" t="s">
        <v>1167</v>
      </c>
      <c r="G35" s="1417" t="s">
        <v>1160</v>
      </c>
      <c r="H35" s="1418">
        <v>31</v>
      </c>
      <c r="I35" s="1418">
        <v>265</v>
      </c>
      <c r="J35" s="1418">
        <v>286</v>
      </c>
      <c r="K35" s="1418">
        <v>167</v>
      </c>
      <c r="L35" s="1418">
        <v>61</v>
      </c>
      <c r="M35" s="1418"/>
      <c r="N35" s="1394" t="s">
        <v>1165</v>
      </c>
      <c r="O35" s="1419" t="s">
        <v>1160</v>
      </c>
      <c r="P35" s="134">
        <v>5.2562417871222074E-2</v>
      </c>
      <c r="Q35" s="134">
        <v>2.956636005256242E-2</v>
      </c>
      <c r="R35" s="134">
        <v>1.4126149802890934E-2</v>
      </c>
      <c r="S35" s="134">
        <v>2.4638633377135348E-3</v>
      </c>
      <c r="T35" s="1412">
        <v>1.6425755584756899E-4</v>
      </c>
    </row>
    <row r="36" spans="1:20" x14ac:dyDescent="0.2">
      <c r="A36" s="1385" t="s">
        <v>1167</v>
      </c>
      <c r="B36" s="1385" t="s">
        <v>1161</v>
      </c>
      <c r="C36" s="1385" t="s">
        <v>1160</v>
      </c>
      <c r="D36" s="1385">
        <v>265</v>
      </c>
      <c r="E36" s="1385"/>
      <c r="H36" s="1420">
        <v>1512</v>
      </c>
      <c r="I36" s="1420">
        <v>1835</v>
      </c>
      <c r="J36" s="1420">
        <v>1573</v>
      </c>
      <c r="K36" s="1420">
        <v>854</v>
      </c>
      <c r="L36" s="1420">
        <v>314</v>
      </c>
      <c r="N36" s="1394" t="s">
        <v>1167</v>
      </c>
      <c r="O36" s="1419" t="s">
        <v>1159</v>
      </c>
      <c r="P36" s="134">
        <v>8.5413929040735869E-3</v>
      </c>
      <c r="Q36" s="134">
        <v>6.0118265440210247E-2</v>
      </c>
      <c r="R36" s="134">
        <v>7.5722733245729298E-2</v>
      </c>
      <c r="S36" s="134">
        <v>5.6011826544021023E-2</v>
      </c>
      <c r="T36" s="1412">
        <v>2.9894875164257557E-2</v>
      </c>
    </row>
    <row r="37" spans="1:20" ht="12.75" customHeight="1" thickBot="1" x14ac:dyDescent="0.25">
      <c r="A37" s="1385" t="s">
        <v>1167</v>
      </c>
      <c r="B37" s="1385" t="s">
        <v>1162</v>
      </c>
      <c r="C37" s="1385" t="s">
        <v>1159</v>
      </c>
      <c r="D37" s="1385">
        <v>461</v>
      </c>
      <c r="E37" s="1385"/>
      <c r="N37" s="1421" t="s">
        <v>1167</v>
      </c>
      <c r="O37" s="1414" t="s">
        <v>1160</v>
      </c>
      <c r="P37" s="1415">
        <v>5.0919842312746382E-3</v>
      </c>
      <c r="Q37" s="1415">
        <v>4.3528252299605781E-2</v>
      </c>
      <c r="R37" s="1415">
        <v>4.6977660972404731E-2</v>
      </c>
      <c r="S37" s="1415">
        <v>2.7431011826544022E-2</v>
      </c>
      <c r="T37" s="1416">
        <v>1.0019710906701708E-2</v>
      </c>
    </row>
    <row r="38" spans="1:20" ht="12" thickBot="1" x14ac:dyDescent="0.25">
      <c r="A38" s="1385" t="s">
        <v>1167</v>
      </c>
      <c r="B38" s="1385" t="s">
        <v>1162</v>
      </c>
      <c r="C38" s="1385" t="s">
        <v>1160</v>
      </c>
      <c r="D38" s="1385">
        <v>286</v>
      </c>
      <c r="E38" s="1385"/>
      <c r="N38" s="782"/>
      <c r="O38" s="764"/>
      <c r="P38" s="764"/>
      <c r="Q38" s="764"/>
      <c r="R38" s="764"/>
      <c r="S38" s="134"/>
      <c r="T38" s="1412"/>
    </row>
    <row r="39" spans="1:20" ht="12.75" x14ac:dyDescent="0.2">
      <c r="A39" s="1385" t="s">
        <v>1167</v>
      </c>
      <c r="B39" s="1385" t="s">
        <v>1164</v>
      </c>
      <c r="C39" s="1385" t="s">
        <v>1159</v>
      </c>
      <c r="D39" s="1385">
        <v>341</v>
      </c>
      <c r="E39" s="1385"/>
      <c r="N39" s="1913" t="s">
        <v>1182</v>
      </c>
      <c r="O39" s="1874"/>
      <c r="P39" s="1874"/>
      <c r="Q39" s="1874"/>
      <c r="R39" s="1874"/>
      <c r="S39" s="1874"/>
      <c r="T39" s="1914"/>
    </row>
    <row r="40" spans="1:20" ht="12" thickBot="1" x14ac:dyDescent="0.25">
      <c r="A40" s="1385" t="s">
        <v>1167</v>
      </c>
      <c r="B40" s="1385" t="s">
        <v>1164</v>
      </c>
      <c r="C40" s="1385" t="s">
        <v>1160</v>
      </c>
      <c r="D40" s="1385">
        <v>167</v>
      </c>
      <c r="E40" s="1385"/>
      <c r="N40" s="782"/>
      <c r="O40" s="764"/>
      <c r="P40" s="1422" t="s">
        <v>1174</v>
      </c>
      <c r="Q40" s="1422" t="s">
        <v>1175</v>
      </c>
      <c r="R40" s="1422" t="s">
        <v>1176</v>
      </c>
      <c r="S40" s="1422" t="s">
        <v>1177</v>
      </c>
      <c r="T40" s="1423" t="s">
        <v>1178</v>
      </c>
    </row>
    <row r="41" spans="1:20" ht="12.75" customHeight="1" x14ac:dyDescent="0.2">
      <c r="A41" s="1385" t="s">
        <v>1167</v>
      </c>
      <c r="B41" s="1385" t="s">
        <v>1166</v>
      </c>
      <c r="C41" s="1385" t="s">
        <v>1159</v>
      </c>
      <c r="D41" s="1385">
        <v>182</v>
      </c>
      <c r="E41" s="1385"/>
      <c r="N41" s="1388" t="s">
        <v>1181</v>
      </c>
      <c r="O41" s="1424" t="s">
        <v>1159</v>
      </c>
      <c r="P41" s="1425">
        <v>6.7965023847376793E-2</v>
      </c>
      <c r="Q41" s="1425">
        <v>5.7233704292527825E-2</v>
      </c>
      <c r="R41" s="1425">
        <v>5.7233704292527825E-2</v>
      </c>
      <c r="S41" s="1425">
        <v>2.3052464228934817E-2</v>
      </c>
      <c r="T41" s="1426">
        <v>2.7821939586645467E-3</v>
      </c>
    </row>
    <row r="42" spans="1:20" x14ac:dyDescent="0.2">
      <c r="A42" s="1385" t="s">
        <v>1167</v>
      </c>
      <c r="B42" s="1385" t="s">
        <v>1166</v>
      </c>
      <c r="C42" s="1385" t="s">
        <v>1160</v>
      </c>
      <c r="D42" s="1385">
        <v>61</v>
      </c>
      <c r="E42" s="1385"/>
      <c r="N42" s="1394" t="s">
        <v>1181</v>
      </c>
      <c r="O42" s="1419" t="s">
        <v>1160</v>
      </c>
      <c r="P42" s="134">
        <v>0.11724960254372019</v>
      </c>
      <c r="Q42" s="134">
        <v>6.3195548489666131E-2</v>
      </c>
      <c r="R42" s="134">
        <v>4.6104928457869634E-2</v>
      </c>
      <c r="S42" s="134">
        <v>3.0604133545310015E-2</v>
      </c>
      <c r="T42" s="1412">
        <v>1.0333863275039745E-2</v>
      </c>
    </row>
    <row r="43" spans="1:20" x14ac:dyDescent="0.2">
      <c r="N43" s="1394" t="s">
        <v>1148</v>
      </c>
      <c r="O43" s="1419" t="s">
        <v>1159</v>
      </c>
      <c r="P43" s="134">
        <v>7.5516693163751994E-2</v>
      </c>
      <c r="Q43" s="134">
        <v>6.8362480127186015E-2</v>
      </c>
      <c r="R43" s="134">
        <v>7.3926868044515107E-2</v>
      </c>
      <c r="S43" s="134">
        <v>4.2130365659777423E-2</v>
      </c>
      <c r="T43" s="1412">
        <v>6.3593004769475362E-3</v>
      </c>
    </row>
    <row r="44" spans="1:20" ht="12" thickBot="1" x14ac:dyDescent="0.25">
      <c r="N44" s="1421" t="s">
        <v>1148</v>
      </c>
      <c r="O44" s="1414" t="s">
        <v>1160</v>
      </c>
      <c r="P44" s="1415">
        <v>6.0413354531001592E-2</v>
      </c>
      <c r="Q44" s="1415">
        <v>0.10174880763116058</v>
      </c>
      <c r="R44" s="1415">
        <v>6.4785373608903019E-2</v>
      </c>
      <c r="S44" s="1415">
        <v>2.5039745627980923E-2</v>
      </c>
      <c r="T44" s="1416">
        <v>5.9618441971383152E-3</v>
      </c>
    </row>
    <row r="45" spans="1:20" x14ac:dyDescent="0.2">
      <c r="N45" s="1388" t="s">
        <v>1165</v>
      </c>
      <c r="O45" s="1424" t="s">
        <v>1159</v>
      </c>
      <c r="P45" s="1425">
        <v>8.4266517357222848E-2</v>
      </c>
      <c r="Q45" s="1425">
        <v>8.2026875699888022E-2</v>
      </c>
      <c r="R45" s="1425">
        <v>3.6674132138857785E-2</v>
      </c>
      <c r="S45" s="1425">
        <v>7.5587905935050395E-3</v>
      </c>
      <c r="T45" s="1426">
        <v>1.6797312430011197E-3</v>
      </c>
    </row>
    <row r="46" spans="1:20" x14ac:dyDescent="0.2">
      <c r="N46" s="1394" t="s">
        <v>1165</v>
      </c>
      <c r="O46" s="1419" t="s">
        <v>1160</v>
      </c>
      <c r="P46" s="134">
        <v>8.9585666293393054E-2</v>
      </c>
      <c r="Q46" s="134">
        <v>5.0391937290033592E-2</v>
      </c>
      <c r="R46" s="134">
        <v>2.4076147816349383E-2</v>
      </c>
      <c r="S46" s="134">
        <v>4.1993281075027996E-3</v>
      </c>
      <c r="T46" s="1412">
        <v>2.7995520716685331E-4</v>
      </c>
    </row>
    <row r="47" spans="1:20" x14ac:dyDescent="0.2">
      <c r="N47" s="1394" t="s">
        <v>1167</v>
      </c>
      <c r="O47" s="1419" t="s">
        <v>1159</v>
      </c>
      <c r="P47" s="134">
        <v>1.4557670772676373E-2</v>
      </c>
      <c r="Q47" s="134">
        <v>0.10246360582306831</v>
      </c>
      <c r="R47" s="134">
        <v>0.12905935050391937</v>
      </c>
      <c r="S47" s="134">
        <v>9.5464725643896978E-2</v>
      </c>
      <c r="T47" s="1412">
        <v>5.0951847704367302E-2</v>
      </c>
    </row>
    <row r="48" spans="1:20" ht="12.75" customHeight="1" thickBot="1" x14ac:dyDescent="0.25">
      <c r="N48" s="1421" t="s">
        <v>1167</v>
      </c>
      <c r="O48" s="1414" t="s">
        <v>1160</v>
      </c>
      <c r="P48" s="1415">
        <v>8.6786114221724525E-3</v>
      </c>
      <c r="Q48" s="1415">
        <v>7.4188129899216124E-2</v>
      </c>
      <c r="R48" s="1415">
        <v>8.0067189249720047E-2</v>
      </c>
      <c r="S48" s="1415">
        <v>4.6752519596864502E-2</v>
      </c>
      <c r="T48" s="1416">
        <v>1.707726763717805E-2</v>
      </c>
    </row>
    <row r="49" spans="14:20" s="47" customFormat="1" ht="12" thickBot="1" x14ac:dyDescent="0.25">
      <c r="N49" s="782"/>
      <c r="O49" s="764"/>
      <c r="P49" s="764"/>
      <c r="Q49" s="764"/>
      <c r="R49" s="764"/>
      <c r="S49" s="134"/>
      <c r="T49" s="1412"/>
    </row>
    <row r="50" spans="14:20" s="47" customFormat="1" ht="12.75" x14ac:dyDescent="0.2">
      <c r="N50" s="1913" t="s">
        <v>1183</v>
      </c>
      <c r="O50" s="1874"/>
      <c r="P50" s="1874"/>
      <c r="Q50" s="1874"/>
      <c r="R50" s="1874"/>
      <c r="S50" s="1874"/>
      <c r="T50" s="1914"/>
    </row>
    <row r="51" spans="14:20" s="47" customFormat="1" ht="12" thickBot="1" x14ac:dyDescent="0.25">
      <c r="N51" s="804"/>
      <c r="O51" s="763"/>
      <c r="P51" s="1427" t="s">
        <v>1174</v>
      </c>
      <c r="Q51" s="1427" t="s">
        <v>1175</v>
      </c>
      <c r="R51" s="1427" t="s">
        <v>1176</v>
      </c>
      <c r="S51" s="1427" t="s">
        <v>1177</v>
      </c>
      <c r="T51" s="1428" t="s">
        <v>1178</v>
      </c>
    </row>
    <row r="52" spans="14:20" s="47" customFormat="1" ht="12.75" customHeight="1" x14ac:dyDescent="0.2">
      <c r="N52" s="1388" t="s">
        <v>1181</v>
      </c>
      <c r="O52" s="1424" t="s">
        <v>1159</v>
      </c>
      <c r="P52" s="1425">
        <v>0.14285714285714285</v>
      </c>
      <c r="Q52" s="1425">
        <v>0.12030075187969924</v>
      </c>
      <c r="R52" s="1425">
        <v>0.12030075187969924</v>
      </c>
      <c r="S52" s="1425">
        <v>4.8454469507101083E-2</v>
      </c>
      <c r="T52" s="1426">
        <v>5.8479532163742687E-3</v>
      </c>
    </row>
    <row r="53" spans="14:20" s="47" customFormat="1" ht="12" thickBot="1" x14ac:dyDescent="0.25">
      <c r="N53" s="1421" t="s">
        <v>1181</v>
      </c>
      <c r="O53" s="1414" t="s">
        <v>1160</v>
      </c>
      <c r="P53" s="1415">
        <v>0.24644945697577275</v>
      </c>
      <c r="Q53" s="1415">
        <v>0.13283208020050125</v>
      </c>
      <c r="R53" s="1415">
        <v>9.6908939014202167E-2</v>
      </c>
      <c r="S53" s="1415">
        <v>6.4327485380116955E-2</v>
      </c>
      <c r="T53" s="1416">
        <v>2.1720969089390141E-2</v>
      </c>
    </row>
    <row r="54" spans="14:20" s="47" customFormat="1" x14ac:dyDescent="0.2">
      <c r="N54" s="1388" t="s">
        <v>1148</v>
      </c>
      <c r="O54" s="1424" t="s">
        <v>1159</v>
      </c>
      <c r="P54" s="1425">
        <v>0.14404852160727824</v>
      </c>
      <c r="Q54" s="1425">
        <v>0.13040181956027294</v>
      </c>
      <c r="R54" s="1425">
        <v>0.14101592115238817</v>
      </c>
      <c r="S54" s="1425">
        <v>8.0363912054586803E-2</v>
      </c>
      <c r="T54" s="1426">
        <v>1.2130401819560273E-2</v>
      </c>
    </row>
    <row r="55" spans="14:20" s="47" customFormat="1" ht="12" thickBot="1" x14ac:dyDescent="0.25">
      <c r="N55" s="1421" t="s">
        <v>1148</v>
      </c>
      <c r="O55" s="1414" t="s">
        <v>1160</v>
      </c>
      <c r="P55" s="1415">
        <v>0.1152388172858226</v>
      </c>
      <c r="Q55" s="1415">
        <v>0.19408642911296436</v>
      </c>
      <c r="R55" s="1415">
        <v>0.12357846853677028</v>
      </c>
      <c r="S55" s="1415">
        <v>4.7763457164518575E-2</v>
      </c>
      <c r="T55" s="1416">
        <v>1.1372251705837756E-2</v>
      </c>
    </row>
    <row r="56" spans="14:20" s="47" customFormat="1" x14ac:dyDescent="0.2">
      <c r="N56" s="1388" t="s">
        <v>1165</v>
      </c>
      <c r="O56" s="1424" t="s">
        <v>1159</v>
      </c>
      <c r="P56" s="1425">
        <v>0.2213235294117647</v>
      </c>
      <c r="Q56" s="1425">
        <v>0.21544117647058825</v>
      </c>
      <c r="R56" s="1425">
        <v>9.6323529411764711E-2</v>
      </c>
      <c r="S56" s="1425">
        <v>1.9852941176470587E-2</v>
      </c>
      <c r="T56" s="1426">
        <v>4.4117647058823529E-3</v>
      </c>
    </row>
    <row r="57" spans="14:20" s="47" customFormat="1" ht="12" thickBot="1" x14ac:dyDescent="0.25">
      <c r="N57" s="1421" t="s">
        <v>1165</v>
      </c>
      <c r="O57" s="1414" t="s">
        <v>1160</v>
      </c>
      <c r="P57" s="1415">
        <v>0.23529411764705882</v>
      </c>
      <c r="Q57" s="1415">
        <v>0.13235294117647059</v>
      </c>
      <c r="R57" s="1415">
        <v>6.3235294117647056E-2</v>
      </c>
      <c r="S57" s="1415">
        <v>1.1029411764705883E-2</v>
      </c>
      <c r="T57" s="1416">
        <v>7.3529411764705881E-4</v>
      </c>
    </row>
    <row r="58" spans="14:20" s="47" customFormat="1" x14ac:dyDescent="0.2">
      <c r="N58" s="1394" t="s">
        <v>1167</v>
      </c>
      <c r="O58" s="1419" t="s">
        <v>1159</v>
      </c>
      <c r="P58" s="134">
        <v>2.3508137432188065E-2</v>
      </c>
      <c r="Q58" s="134">
        <v>0.1654611211573237</v>
      </c>
      <c r="R58" s="134">
        <v>0.20840867992766726</v>
      </c>
      <c r="S58" s="134">
        <v>0.15415913200723327</v>
      </c>
      <c r="T58" s="1412">
        <v>8.2278481012658222E-2</v>
      </c>
    </row>
    <row r="59" spans="14:20" s="47" customFormat="1" ht="12.75" customHeight="1" thickBot="1" x14ac:dyDescent="0.25">
      <c r="N59" s="1421" t="s">
        <v>1167</v>
      </c>
      <c r="O59" s="1414" t="s">
        <v>1160</v>
      </c>
      <c r="P59" s="1415">
        <v>1.4014466546112115E-2</v>
      </c>
      <c r="Q59" s="1415">
        <v>0.11980108499095841</v>
      </c>
      <c r="R59" s="1415">
        <v>0.12929475587703435</v>
      </c>
      <c r="S59" s="1415">
        <v>7.5497287522603984E-2</v>
      </c>
      <c r="T59" s="1416">
        <v>2.7576853526220614E-2</v>
      </c>
    </row>
  </sheetData>
  <mergeCells count="12">
    <mergeCell ref="N50:T50"/>
    <mergeCell ref="O1:S1"/>
    <mergeCell ref="O3:O4"/>
    <mergeCell ref="O5:O6"/>
    <mergeCell ref="O7:O8"/>
    <mergeCell ref="O9:O10"/>
    <mergeCell ref="O12:O13"/>
    <mergeCell ref="O14:O15"/>
    <mergeCell ref="N22:T23"/>
    <mergeCell ref="H26:L26"/>
    <mergeCell ref="N28:T28"/>
    <mergeCell ref="N39:T39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10" workbookViewId="0">
      <selection activeCell="L40" sqref="L40"/>
    </sheetView>
  </sheetViews>
  <sheetFormatPr baseColWidth="10" defaultColWidth="9.140625" defaultRowHeight="11.25" x14ac:dyDescent="0.2"/>
  <cols>
    <col min="1" max="1" width="12.42578125" style="618" customWidth="1"/>
    <col min="2" max="2" width="9.28515625" style="618" customWidth="1"/>
    <col min="3" max="3" width="7" style="618" customWidth="1"/>
    <col min="4" max="4" width="6.42578125" style="618" customWidth="1"/>
    <col min="5" max="5" width="3.85546875" style="618" customWidth="1"/>
    <col min="6" max="6" width="10.7109375" style="618" customWidth="1"/>
    <col min="7" max="7" width="13.42578125" style="618" customWidth="1"/>
    <col min="8" max="8" width="9.42578125" style="618" customWidth="1"/>
    <col min="9" max="9" width="8.85546875" style="618" customWidth="1"/>
    <col min="10" max="10" width="10.42578125" style="618" customWidth="1"/>
    <col min="11" max="12" width="9.140625" style="1476" customWidth="1"/>
    <col min="13" max="13" width="5.28515625" style="618" customWidth="1"/>
    <col min="14" max="14" width="9.140625" style="618" customWidth="1"/>
    <col min="15" max="15" width="9.42578125" style="618" customWidth="1"/>
    <col min="16" max="18" width="9.140625" style="618" customWidth="1"/>
    <col min="19" max="19" width="11" style="618" customWidth="1"/>
    <col min="20" max="16384" width="9.140625" style="618"/>
  </cols>
  <sheetData>
    <row r="1" spans="1:19" ht="27" customHeight="1" thickBo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1382"/>
      <c r="L1" s="1383"/>
      <c r="M1" s="425"/>
      <c r="O1" s="1921" t="s">
        <v>1184</v>
      </c>
      <c r="P1" s="1922"/>
      <c r="Q1" s="1922"/>
      <c r="R1" s="1922"/>
      <c r="S1" s="1923"/>
    </row>
    <row r="2" spans="1:19" ht="15.75" thickBot="1" x14ac:dyDescent="0.3">
      <c r="A2" s="1384" t="s">
        <v>1153</v>
      </c>
      <c r="B2" s="1385" t="s">
        <v>1154</v>
      </c>
      <c r="C2" s="1385" t="s">
        <v>1155</v>
      </c>
      <c r="D2" s="1384" t="s">
        <v>1156</v>
      </c>
      <c r="E2" s="1384"/>
      <c r="F2" s="47"/>
      <c r="G2" s="47"/>
      <c r="H2" s="47"/>
      <c r="I2" s="47"/>
      <c r="J2" s="1386" t="s">
        <v>1154</v>
      </c>
      <c r="K2" s="1386" t="s">
        <v>1155</v>
      </c>
      <c r="L2" s="1384" t="s">
        <v>1156</v>
      </c>
      <c r="O2" s="1429"/>
      <c r="P2" s="465"/>
      <c r="Q2" s="1430" t="s">
        <v>1185</v>
      </c>
      <c r="R2" s="1431" t="s">
        <v>1186</v>
      </c>
      <c r="S2" s="1432" t="s">
        <v>1187</v>
      </c>
    </row>
    <row r="3" spans="1:19" ht="15" x14ac:dyDescent="0.25">
      <c r="A3" s="1433" t="s">
        <v>1188</v>
      </c>
      <c r="B3" s="1433" t="s">
        <v>1189</v>
      </c>
      <c r="C3" s="1433" t="s">
        <v>1159</v>
      </c>
      <c r="D3" s="1433">
        <v>49</v>
      </c>
      <c r="E3" s="1385"/>
      <c r="F3" s="1388"/>
      <c r="G3" s="1389" t="s">
        <v>1159</v>
      </c>
      <c r="H3" s="1390">
        <v>171</v>
      </c>
      <c r="I3" s="1391"/>
      <c r="J3" s="1386" t="s">
        <v>1158</v>
      </c>
      <c r="K3" s="1386" t="s">
        <v>1159</v>
      </c>
      <c r="L3" s="1392">
        <v>163</v>
      </c>
      <c r="O3" s="1924" t="s">
        <v>1181</v>
      </c>
      <c r="P3" s="1434" t="s">
        <v>1159</v>
      </c>
      <c r="Q3" s="1435">
        <v>0.36695278969957079</v>
      </c>
      <c r="R3" s="1436">
        <v>0.21163366336633663</v>
      </c>
      <c r="S3" s="1436">
        <v>0.1130952380952381</v>
      </c>
    </row>
    <row r="4" spans="1:19" ht="15.75" thickBot="1" x14ac:dyDescent="0.3">
      <c r="A4" s="1433" t="s">
        <v>1188</v>
      </c>
      <c r="B4" s="1433" t="s">
        <v>1189</v>
      </c>
      <c r="C4" s="1433" t="s">
        <v>1160</v>
      </c>
      <c r="D4" s="1433">
        <v>89</v>
      </c>
      <c r="E4" s="1385"/>
      <c r="F4" s="1394" t="s">
        <v>1157</v>
      </c>
      <c r="G4" s="1393" t="s">
        <v>1160</v>
      </c>
      <c r="H4" s="789">
        <v>295</v>
      </c>
      <c r="I4" s="796"/>
      <c r="J4" s="1386" t="s">
        <v>1158</v>
      </c>
      <c r="K4" s="1386" t="s">
        <v>1160</v>
      </c>
      <c r="L4" s="1392">
        <v>207</v>
      </c>
      <c r="O4" s="1925"/>
      <c r="P4" s="1437" t="s">
        <v>1160</v>
      </c>
      <c r="Q4" s="1435">
        <v>0.63304721030042921</v>
      </c>
      <c r="R4" s="1436">
        <v>0.36509900990099009</v>
      </c>
      <c r="S4" s="1436">
        <v>0.19510582010582012</v>
      </c>
    </row>
    <row r="5" spans="1:19" ht="15.75" thickBot="1" x14ac:dyDescent="0.3">
      <c r="A5" s="1433" t="s">
        <v>1188</v>
      </c>
      <c r="B5" s="1433" t="s">
        <v>1190</v>
      </c>
      <c r="C5" s="1433" t="s">
        <v>1159</v>
      </c>
      <c r="D5" s="1433">
        <v>38</v>
      </c>
      <c r="E5" s="1385"/>
      <c r="F5" s="804"/>
      <c r="G5" s="763"/>
      <c r="H5" s="1395">
        <v>466</v>
      </c>
      <c r="I5" s="796"/>
      <c r="J5" s="1386" t="s">
        <v>1161</v>
      </c>
      <c r="K5" s="1386" t="s">
        <v>1159</v>
      </c>
      <c r="L5" s="1392">
        <v>168</v>
      </c>
      <c r="O5" s="1924" t="s">
        <v>1148</v>
      </c>
      <c r="P5" s="1434" t="s">
        <v>1159</v>
      </c>
      <c r="Q5" s="1438">
        <v>0.55555555555555558</v>
      </c>
      <c r="R5" s="1436">
        <v>0.23514851485148514</v>
      </c>
      <c r="S5" s="1436">
        <v>0.12566137566137567</v>
      </c>
    </row>
    <row r="6" spans="1:19" ht="15.75" thickBot="1" x14ac:dyDescent="0.3">
      <c r="A6" s="1433" t="s">
        <v>1188</v>
      </c>
      <c r="B6" s="1433" t="s">
        <v>1190</v>
      </c>
      <c r="C6" s="1433" t="s">
        <v>1160</v>
      </c>
      <c r="D6" s="1433">
        <v>43</v>
      </c>
      <c r="E6" s="1385"/>
      <c r="F6" s="1388"/>
      <c r="G6" s="1389" t="s">
        <v>1159</v>
      </c>
      <c r="H6" s="1390">
        <v>190</v>
      </c>
      <c r="I6" s="796"/>
      <c r="J6" s="1386" t="s">
        <v>1161</v>
      </c>
      <c r="K6" s="1386" t="s">
        <v>1160</v>
      </c>
      <c r="L6" s="1392">
        <v>151</v>
      </c>
      <c r="O6" s="1925"/>
      <c r="P6" s="1437" t="s">
        <v>1160</v>
      </c>
      <c r="Q6" s="1435">
        <v>0.44444444444444442</v>
      </c>
      <c r="R6" s="1436">
        <v>0.18811881188118812</v>
      </c>
      <c r="S6" s="1436">
        <v>0.10052910052910052</v>
      </c>
    </row>
    <row r="7" spans="1:19" ht="15" x14ac:dyDescent="0.25">
      <c r="A7" s="1433" t="s">
        <v>1188</v>
      </c>
      <c r="B7" s="1433" t="s">
        <v>1191</v>
      </c>
      <c r="C7" s="1433" t="s">
        <v>1159</v>
      </c>
      <c r="D7" s="1433">
        <v>29</v>
      </c>
      <c r="E7" s="1385"/>
      <c r="F7" s="1394" t="s">
        <v>1163</v>
      </c>
      <c r="G7" s="1393" t="s">
        <v>1160</v>
      </c>
      <c r="H7" s="789">
        <v>152</v>
      </c>
      <c r="I7" s="796"/>
      <c r="J7" s="1386" t="s">
        <v>1162</v>
      </c>
      <c r="K7" s="1386" t="s">
        <v>1159</v>
      </c>
      <c r="L7" s="1392">
        <v>147</v>
      </c>
      <c r="O7" s="1924" t="s">
        <v>1165</v>
      </c>
      <c r="P7" s="1434" t="s">
        <v>1159</v>
      </c>
      <c r="Q7" s="1438">
        <v>0.48470209339774556</v>
      </c>
      <c r="R7" s="1439">
        <v>0.42755681818181818</v>
      </c>
      <c r="S7" s="1436">
        <v>0.19907407407407407</v>
      </c>
    </row>
    <row r="8" spans="1:19" ht="15.75" thickBot="1" x14ac:dyDescent="0.3">
      <c r="A8" s="1433" t="s">
        <v>1188</v>
      </c>
      <c r="B8" s="1433" t="s">
        <v>1191</v>
      </c>
      <c r="C8" s="1433" t="s">
        <v>1160</v>
      </c>
      <c r="D8" s="1433">
        <v>75</v>
      </c>
      <c r="E8" s="1385"/>
      <c r="F8" s="804"/>
      <c r="G8" s="763"/>
      <c r="H8" s="1395">
        <v>342</v>
      </c>
      <c r="I8" s="796"/>
      <c r="J8" s="1386" t="s">
        <v>1162</v>
      </c>
      <c r="K8" s="1386" t="s">
        <v>1160</v>
      </c>
      <c r="L8" s="1392">
        <v>177</v>
      </c>
      <c r="O8" s="1925"/>
      <c r="P8" s="1437" t="s">
        <v>1160</v>
      </c>
      <c r="Q8" s="1435">
        <v>0.51529790660225439</v>
      </c>
      <c r="R8" s="1436">
        <v>0.45454545454545453</v>
      </c>
      <c r="S8" s="1436">
        <v>0.21164021164021163</v>
      </c>
    </row>
    <row r="9" spans="1:19" ht="15" x14ac:dyDescent="0.25">
      <c r="A9" s="1433" t="s">
        <v>1188</v>
      </c>
      <c r="B9" s="1433" t="s">
        <v>1192</v>
      </c>
      <c r="C9" s="1433" t="s">
        <v>1159</v>
      </c>
      <c r="D9" s="1433">
        <v>33</v>
      </c>
      <c r="E9" s="1385"/>
      <c r="F9" s="1388"/>
      <c r="G9" s="1389" t="s">
        <v>1159</v>
      </c>
      <c r="H9" s="1390">
        <v>301</v>
      </c>
      <c r="I9" s="796"/>
      <c r="J9" s="1386" t="s">
        <v>1164</v>
      </c>
      <c r="K9" s="1386" t="s">
        <v>1159</v>
      </c>
      <c r="L9" s="1392">
        <v>112</v>
      </c>
      <c r="O9" s="1924" t="s">
        <v>1167</v>
      </c>
      <c r="P9" s="1434" t="s">
        <v>1159</v>
      </c>
      <c r="Q9" s="1438">
        <v>0.62650602409638556</v>
      </c>
      <c r="R9" s="1436">
        <v>7.3863636363636367E-2</v>
      </c>
      <c r="S9" s="1436">
        <v>3.439153439153439E-2</v>
      </c>
    </row>
    <row r="10" spans="1:19" ht="15.75" thickBot="1" x14ac:dyDescent="0.3">
      <c r="A10" s="1433" t="s">
        <v>1188</v>
      </c>
      <c r="B10" s="1433" t="s">
        <v>1192</v>
      </c>
      <c r="C10" s="1433" t="s">
        <v>1160</v>
      </c>
      <c r="D10" s="1433">
        <v>53</v>
      </c>
      <c r="E10" s="1385"/>
      <c r="F10" s="1394" t="s">
        <v>1165</v>
      </c>
      <c r="G10" s="1393" t="s">
        <v>1160</v>
      </c>
      <c r="H10" s="789">
        <v>320</v>
      </c>
      <c r="I10" s="796"/>
      <c r="J10" s="1386" t="s">
        <v>1164</v>
      </c>
      <c r="K10" s="1386" t="s">
        <v>1160</v>
      </c>
      <c r="L10" s="1392">
        <v>120</v>
      </c>
      <c r="O10" s="1925"/>
      <c r="P10" s="1440" t="s">
        <v>1160</v>
      </c>
      <c r="Q10" s="1441">
        <v>0.37349397590361444</v>
      </c>
      <c r="R10" s="1442">
        <v>4.4034090909090912E-2</v>
      </c>
      <c r="S10" s="1442">
        <v>2.0502645502645502E-2</v>
      </c>
    </row>
    <row r="11" spans="1:19" ht="15.75" thickBot="1" x14ac:dyDescent="0.3">
      <c r="A11" s="1433" t="s">
        <v>1188</v>
      </c>
      <c r="B11" s="1433" t="s">
        <v>1193</v>
      </c>
      <c r="C11" s="1433" t="s">
        <v>1159</v>
      </c>
      <c r="D11" s="1433">
        <v>22</v>
      </c>
      <c r="E11" s="1385"/>
      <c r="F11" s="804"/>
      <c r="G11" s="763"/>
      <c r="H11" s="1395">
        <v>621</v>
      </c>
      <c r="I11" s="796"/>
      <c r="J11" s="1386" t="s">
        <v>1166</v>
      </c>
      <c r="K11" s="1386" t="s">
        <v>1159</v>
      </c>
      <c r="L11" s="1392">
        <v>124</v>
      </c>
      <c r="O11" s="1443"/>
      <c r="P11" s="1444"/>
      <c r="Q11" s="1445"/>
      <c r="R11" s="1445"/>
      <c r="S11" s="1446"/>
    </row>
    <row r="12" spans="1:19" ht="15" x14ac:dyDescent="0.25">
      <c r="A12" s="1433" t="s">
        <v>1188</v>
      </c>
      <c r="B12" s="1433" t="s">
        <v>1194</v>
      </c>
      <c r="C12" s="1433" t="s">
        <v>1160</v>
      </c>
      <c r="D12" s="1433">
        <v>35</v>
      </c>
      <c r="E12" s="1385"/>
      <c r="F12" s="1388"/>
      <c r="G12" s="1389" t="s">
        <v>1159</v>
      </c>
      <c r="H12" s="1390">
        <v>52</v>
      </c>
      <c r="I12" s="796"/>
      <c r="J12" s="1386" t="s">
        <v>1166</v>
      </c>
      <c r="K12" s="1386" t="s">
        <v>1160</v>
      </c>
      <c r="L12" s="1392">
        <v>143</v>
      </c>
      <c r="O12" s="1917" t="s">
        <v>1168</v>
      </c>
      <c r="P12" s="1434" t="s">
        <v>1159</v>
      </c>
      <c r="Q12" s="1447"/>
      <c r="R12" s="1438">
        <v>0.44678217821782179</v>
      </c>
      <c r="S12" s="1439">
        <v>0.23875661375661375</v>
      </c>
    </row>
    <row r="13" spans="1:19" ht="13.5" customHeight="1" thickBot="1" x14ac:dyDescent="0.25">
      <c r="A13" s="1433" t="s">
        <v>1163</v>
      </c>
      <c r="B13" s="1433" t="s">
        <v>1189</v>
      </c>
      <c r="C13" s="1433" t="s">
        <v>1159</v>
      </c>
      <c r="D13" s="1433">
        <v>61</v>
      </c>
      <c r="E13" s="1385"/>
      <c r="F13" s="1394" t="s">
        <v>1167</v>
      </c>
      <c r="G13" s="1393" t="s">
        <v>1160</v>
      </c>
      <c r="H13" s="789">
        <v>31</v>
      </c>
      <c r="I13" s="796"/>
      <c r="J13" s="47"/>
      <c r="K13" s="1382"/>
      <c r="L13" s="1396">
        <v>1512</v>
      </c>
      <c r="O13" s="1918"/>
      <c r="P13" s="1440" t="s">
        <v>1160</v>
      </c>
      <c r="Q13" s="1448"/>
      <c r="R13" s="1441">
        <v>0.55321782178217827</v>
      </c>
      <c r="S13" s="1436">
        <v>0.29563492063492064</v>
      </c>
    </row>
    <row r="14" spans="1:19" ht="12" thickBot="1" x14ac:dyDescent="0.25">
      <c r="A14" s="1433" t="s">
        <v>1163</v>
      </c>
      <c r="B14" s="1433" t="s">
        <v>1189</v>
      </c>
      <c r="C14" s="1433" t="s">
        <v>1160</v>
      </c>
      <c r="D14" s="1433">
        <v>39</v>
      </c>
      <c r="E14" s="1385"/>
      <c r="F14" s="804"/>
      <c r="G14" s="763"/>
      <c r="H14" s="1395">
        <v>83</v>
      </c>
      <c r="I14" s="796"/>
      <c r="J14" s="47"/>
      <c r="K14" s="1382"/>
      <c r="L14" s="1382"/>
      <c r="O14" s="1917" t="s">
        <v>1169</v>
      </c>
      <c r="P14" s="1434" t="s">
        <v>1159</v>
      </c>
      <c r="Q14" s="1447"/>
      <c r="R14" s="1438">
        <v>0.50142045454545459</v>
      </c>
      <c r="S14" s="1436">
        <v>0.23346560846560846</v>
      </c>
    </row>
    <row r="15" spans="1:19" ht="13.5" customHeight="1" thickBot="1" x14ac:dyDescent="0.25">
      <c r="A15" s="1433" t="s">
        <v>1163</v>
      </c>
      <c r="B15" s="1433" t="s">
        <v>1190</v>
      </c>
      <c r="C15" s="1433" t="s">
        <v>1159</v>
      </c>
      <c r="D15" s="1433">
        <v>45</v>
      </c>
      <c r="E15" s="1385"/>
      <c r="F15" s="782"/>
      <c r="G15" s="764"/>
      <c r="H15" s="789"/>
      <c r="I15" s="796"/>
      <c r="J15" s="47"/>
      <c r="K15" s="1382"/>
      <c r="L15" s="1382"/>
      <c r="O15" s="1918"/>
      <c r="P15" s="1440" t="s">
        <v>1160</v>
      </c>
      <c r="Q15" s="1448"/>
      <c r="R15" s="1441">
        <v>0.49857954545454547</v>
      </c>
      <c r="S15" s="1442">
        <v>0.23214285714285715</v>
      </c>
    </row>
    <row r="16" spans="1:19" ht="12" thickBot="1" x14ac:dyDescent="0.25">
      <c r="A16" s="1433" t="s">
        <v>1163</v>
      </c>
      <c r="B16" s="1433" t="s">
        <v>1190</v>
      </c>
      <c r="C16" s="1433" t="s">
        <v>1160</v>
      </c>
      <c r="D16" s="1433">
        <v>37</v>
      </c>
      <c r="E16" s="1385"/>
      <c r="F16" s="1397" t="s">
        <v>1168</v>
      </c>
      <c r="G16" s="1389" t="s">
        <v>1159</v>
      </c>
      <c r="H16" s="1390">
        <v>361</v>
      </c>
      <c r="I16" s="796"/>
      <c r="J16" s="47"/>
      <c r="K16" s="1382"/>
      <c r="L16" s="1382"/>
      <c r="O16" s="1443"/>
      <c r="P16" s="1444"/>
      <c r="Q16" s="1445"/>
      <c r="R16" s="1445"/>
      <c r="S16" s="1446"/>
    </row>
    <row r="17" spans="1:20" ht="13.5" customHeight="1" thickBot="1" x14ac:dyDescent="0.25">
      <c r="A17" s="1433" t="s">
        <v>1163</v>
      </c>
      <c r="B17" s="1433" t="s">
        <v>1191</v>
      </c>
      <c r="C17" s="1433" t="s">
        <v>1159</v>
      </c>
      <c r="D17" s="1433">
        <v>47</v>
      </c>
      <c r="E17" s="1385"/>
      <c r="F17" s="804" t="s">
        <v>1168</v>
      </c>
      <c r="G17" s="1398" t="s">
        <v>1160</v>
      </c>
      <c r="H17" s="1399">
        <v>447</v>
      </c>
      <c r="I17" s="1400">
        <v>808</v>
      </c>
      <c r="J17" s="47"/>
      <c r="K17" s="1382"/>
      <c r="L17" s="1382"/>
      <c r="O17" s="1429" t="s">
        <v>1170</v>
      </c>
      <c r="P17" s="465"/>
      <c r="Q17" s="1438"/>
      <c r="R17" s="1438"/>
      <c r="S17" s="1449">
        <v>0.47222222222222221</v>
      </c>
    </row>
    <row r="18" spans="1:20" x14ac:dyDescent="0.2">
      <c r="A18" s="1433" t="s">
        <v>1163</v>
      </c>
      <c r="B18" s="1433" t="s">
        <v>1191</v>
      </c>
      <c r="C18" s="1433" t="s">
        <v>1160</v>
      </c>
      <c r="D18" s="1433">
        <v>19</v>
      </c>
      <c r="E18" s="1385"/>
      <c r="F18" s="1397" t="s">
        <v>1169</v>
      </c>
      <c r="G18" s="1389" t="s">
        <v>1159</v>
      </c>
      <c r="H18" s="1390">
        <v>353</v>
      </c>
      <c r="I18" s="1401"/>
      <c r="J18" s="47"/>
      <c r="K18" s="1382"/>
      <c r="L18" s="1382"/>
      <c r="O18" s="823" t="s">
        <v>1171</v>
      </c>
      <c r="P18" s="425"/>
      <c r="Q18" s="1435"/>
      <c r="R18" s="1435"/>
      <c r="S18" s="1450">
        <v>0.52777777777777779</v>
      </c>
    </row>
    <row r="19" spans="1:20" ht="13.5" customHeight="1" thickBot="1" x14ac:dyDescent="0.25">
      <c r="A19" s="1433" t="s">
        <v>1163</v>
      </c>
      <c r="B19" s="1433" t="s">
        <v>1192</v>
      </c>
      <c r="C19" s="1433" t="s">
        <v>1159</v>
      </c>
      <c r="D19" s="1433">
        <v>20</v>
      </c>
      <c r="E19" s="1385"/>
      <c r="F19" s="804" t="s">
        <v>1169</v>
      </c>
      <c r="G19" s="1398" t="s">
        <v>1160</v>
      </c>
      <c r="H19" s="1399">
        <v>351</v>
      </c>
      <c r="I19" s="1400">
        <v>704</v>
      </c>
      <c r="J19" s="47"/>
      <c r="K19" s="1382"/>
      <c r="L19" s="1382"/>
      <c r="O19" s="1451" t="s">
        <v>1173</v>
      </c>
      <c r="P19" s="427"/>
      <c r="Q19" s="1441"/>
      <c r="R19" s="1441"/>
      <c r="S19" s="1452">
        <v>1</v>
      </c>
    </row>
    <row r="20" spans="1:20" ht="12" thickBot="1" x14ac:dyDescent="0.25">
      <c r="A20" s="1433" t="s">
        <v>1163</v>
      </c>
      <c r="B20" s="1433" t="s">
        <v>1192</v>
      </c>
      <c r="C20" s="1433" t="s">
        <v>1160</v>
      </c>
      <c r="D20" s="1433">
        <v>24</v>
      </c>
      <c r="E20" s="1385"/>
      <c r="F20" s="782"/>
      <c r="G20" s="764"/>
      <c r="H20" s="764"/>
      <c r="I20" s="796"/>
      <c r="J20" s="47"/>
      <c r="K20" s="1382"/>
      <c r="L20" s="1382"/>
    </row>
    <row r="21" spans="1:20" ht="12.75" x14ac:dyDescent="0.2">
      <c r="A21" s="1433" t="s">
        <v>1163</v>
      </c>
      <c r="B21" s="1433" t="s">
        <v>1193</v>
      </c>
      <c r="C21" s="1433" t="s">
        <v>1159</v>
      </c>
      <c r="D21" s="1433">
        <v>17</v>
      </c>
      <c r="E21" s="1385"/>
      <c r="F21" s="1397" t="s">
        <v>1170</v>
      </c>
      <c r="G21" s="1402"/>
      <c r="H21" s="1390">
        <v>714</v>
      </c>
      <c r="I21" s="796"/>
      <c r="J21" s="47"/>
      <c r="K21" s="1382"/>
      <c r="L21" s="1382"/>
      <c r="N21" s="1919" t="s">
        <v>1195</v>
      </c>
      <c r="O21" s="1860"/>
      <c r="P21" s="1860"/>
      <c r="Q21" s="1860"/>
      <c r="R21" s="1860"/>
      <c r="S21" s="1860"/>
      <c r="T21" s="1920"/>
    </row>
    <row r="22" spans="1:20" x14ac:dyDescent="0.2">
      <c r="A22" s="1433" t="s">
        <v>1163</v>
      </c>
      <c r="B22" s="1433" t="s">
        <v>1193</v>
      </c>
      <c r="C22" s="1433" t="s">
        <v>1160</v>
      </c>
      <c r="D22" s="1433">
        <v>33</v>
      </c>
      <c r="E22" s="1385"/>
      <c r="F22" s="782" t="s">
        <v>1171</v>
      </c>
      <c r="G22" s="764"/>
      <c r="H22" s="789">
        <v>798</v>
      </c>
      <c r="I22" s="796"/>
      <c r="J22" s="47"/>
      <c r="K22" s="1382"/>
      <c r="L22" s="1382"/>
      <c r="N22" s="1453"/>
      <c r="O22" s="1454"/>
      <c r="P22" s="1455" t="s">
        <v>1196</v>
      </c>
      <c r="Q22" s="1455" t="s">
        <v>1197</v>
      </c>
      <c r="R22" s="1455" t="s">
        <v>1198</v>
      </c>
      <c r="S22" s="1455" t="s">
        <v>1199</v>
      </c>
      <c r="T22" s="1456" t="s">
        <v>1200</v>
      </c>
    </row>
    <row r="23" spans="1:20" ht="12" thickBot="1" x14ac:dyDescent="0.25">
      <c r="A23" s="1433" t="s">
        <v>1201</v>
      </c>
      <c r="B23" s="1433" t="s">
        <v>1189</v>
      </c>
      <c r="C23" s="1433" t="s">
        <v>1159</v>
      </c>
      <c r="D23" s="1433">
        <v>50</v>
      </c>
      <c r="E23" s="1385"/>
      <c r="F23" s="1403" t="s">
        <v>1173</v>
      </c>
      <c r="G23" s="1404"/>
      <c r="H23" s="1395">
        <v>1512</v>
      </c>
      <c r="I23" s="1405">
        <v>1512</v>
      </c>
      <c r="J23" s="47"/>
      <c r="K23" s="1382"/>
      <c r="L23" s="1382"/>
      <c r="N23" s="1457" t="s">
        <v>1159</v>
      </c>
      <c r="O23" s="1458"/>
      <c r="P23" s="1459">
        <v>0.10780423280423281</v>
      </c>
      <c r="Q23" s="1459">
        <v>0.1111111111111111</v>
      </c>
      <c r="R23" s="1459">
        <v>9.7222222222222224E-2</v>
      </c>
      <c r="S23" s="1459">
        <v>7.407407407407407E-2</v>
      </c>
      <c r="T23" s="1460">
        <v>8.2010582010582006E-2</v>
      </c>
    </row>
    <row r="24" spans="1:20" ht="12" thickBot="1" x14ac:dyDescent="0.25">
      <c r="A24" s="1433" t="s">
        <v>1201</v>
      </c>
      <c r="B24" s="1433" t="s">
        <v>1189</v>
      </c>
      <c r="C24" s="1433" t="s">
        <v>1160</v>
      </c>
      <c r="D24" s="1433">
        <v>77</v>
      </c>
      <c r="E24" s="1385"/>
      <c r="F24" s="47"/>
      <c r="G24" s="47"/>
      <c r="H24" s="47"/>
      <c r="I24" s="47"/>
      <c r="J24" s="47"/>
      <c r="K24" s="1382"/>
      <c r="L24" s="1382"/>
      <c r="M24" s="47"/>
      <c r="N24" s="1461" t="s">
        <v>1160</v>
      </c>
      <c r="O24" s="1462"/>
      <c r="P24" s="1463">
        <v>0.13690476190476192</v>
      </c>
      <c r="Q24" s="1463">
        <v>9.9867724867724869E-2</v>
      </c>
      <c r="R24" s="1463">
        <v>0.11706349206349206</v>
      </c>
      <c r="S24" s="1463">
        <v>7.9365079365079361E-2</v>
      </c>
      <c r="T24" s="1464">
        <v>9.4576719576719578E-2</v>
      </c>
    </row>
    <row r="25" spans="1:20" ht="12" thickBot="1" x14ac:dyDescent="0.25">
      <c r="A25" s="1433" t="s">
        <v>1201</v>
      </c>
      <c r="B25" s="1433" t="s">
        <v>1190</v>
      </c>
      <c r="C25" s="1433" t="s">
        <v>1159</v>
      </c>
      <c r="D25" s="1433">
        <v>78</v>
      </c>
      <c r="E25" s="1385"/>
      <c r="F25" s="47"/>
      <c r="G25" s="47"/>
      <c r="H25" s="47"/>
      <c r="I25" s="47"/>
      <c r="J25" s="47"/>
      <c r="K25" s="1382"/>
      <c r="L25" s="1382"/>
      <c r="M25" s="47"/>
      <c r="N25" s="1443"/>
      <c r="O25" s="1444"/>
      <c r="P25" s="1444"/>
      <c r="Q25" s="1444"/>
      <c r="R25" s="1444"/>
      <c r="S25" s="1444"/>
      <c r="T25" s="1465"/>
    </row>
    <row r="26" spans="1:20" ht="12.75" x14ac:dyDescent="0.2">
      <c r="A26" s="1433" t="s">
        <v>1201</v>
      </c>
      <c r="B26" s="1433" t="s">
        <v>1190</v>
      </c>
      <c r="C26" s="1433" t="s">
        <v>1160</v>
      </c>
      <c r="D26" s="1433">
        <v>69</v>
      </c>
      <c r="E26" s="1385"/>
      <c r="F26" s="47"/>
      <c r="G26" s="47"/>
      <c r="H26" s="1909" t="s">
        <v>1179</v>
      </c>
      <c r="I26" s="1909"/>
      <c r="J26" s="1909"/>
      <c r="K26" s="1909"/>
      <c r="L26" s="1909"/>
      <c r="M26" s="47"/>
      <c r="N26" s="1919" t="s">
        <v>1195</v>
      </c>
      <c r="O26" s="1860"/>
      <c r="P26" s="1860"/>
      <c r="Q26" s="1860"/>
      <c r="R26" s="1860"/>
      <c r="S26" s="1860"/>
      <c r="T26" s="1920"/>
    </row>
    <row r="27" spans="1:20" ht="12.75" customHeight="1" x14ac:dyDescent="0.2">
      <c r="A27" s="1433" t="s">
        <v>1201</v>
      </c>
      <c r="B27" s="1433" t="s">
        <v>1191</v>
      </c>
      <c r="C27" s="1433" t="s">
        <v>1159</v>
      </c>
      <c r="D27" s="1433">
        <v>62</v>
      </c>
      <c r="E27" s="1385"/>
      <c r="F27" s="47"/>
      <c r="G27" s="47"/>
      <c r="H27" s="1408" t="s">
        <v>1196</v>
      </c>
      <c r="I27" s="1408" t="s">
        <v>1197</v>
      </c>
      <c r="J27" s="1408" t="s">
        <v>1198</v>
      </c>
      <c r="K27" s="1408" t="s">
        <v>1199</v>
      </c>
      <c r="L27" s="1409" t="s">
        <v>1202</v>
      </c>
      <c r="M27" s="47"/>
      <c r="N27" s="1453"/>
      <c r="O27" s="1454"/>
      <c r="P27" s="1455" t="s">
        <v>1196</v>
      </c>
      <c r="Q27" s="1455" t="s">
        <v>1197</v>
      </c>
      <c r="R27" s="1455" t="s">
        <v>1198</v>
      </c>
      <c r="S27" s="1455" t="s">
        <v>1199</v>
      </c>
      <c r="T27" s="1456" t="s">
        <v>1200</v>
      </c>
    </row>
    <row r="28" spans="1:20" ht="13.5" customHeight="1" x14ac:dyDescent="0.2">
      <c r="A28" s="1433" t="s">
        <v>1201</v>
      </c>
      <c r="B28" s="1433" t="s">
        <v>1191</v>
      </c>
      <c r="C28" s="1433" t="s">
        <v>1160</v>
      </c>
      <c r="D28" s="1433">
        <v>79</v>
      </c>
      <c r="E28" s="1385"/>
      <c r="F28" s="1385" t="s">
        <v>1157</v>
      </c>
      <c r="G28" s="1417" t="s">
        <v>1159</v>
      </c>
      <c r="H28" s="1418">
        <v>49</v>
      </c>
      <c r="I28" s="1418">
        <v>38</v>
      </c>
      <c r="J28" s="1418">
        <v>29</v>
      </c>
      <c r="K28" s="1418">
        <v>33</v>
      </c>
      <c r="L28" s="1418">
        <v>22</v>
      </c>
      <c r="M28" s="47"/>
      <c r="N28" s="1466" t="s">
        <v>1181</v>
      </c>
      <c r="O28" s="1467" t="s">
        <v>1159</v>
      </c>
      <c r="P28" s="1459">
        <v>3.2407407407407406E-2</v>
      </c>
      <c r="Q28" s="1459">
        <v>2.5132275132275131E-2</v>
      </c>
      <c r="R28" s="1459">
        <v>1.9179894179894179E-2</v>
      </c>
      <c r="S28" s="1459">
        <v>2.1825396825396824E-2</v>
      </c>
      <c r="T28" s="1460">
        <v>1.4550264550264549E-2</v>
      </c>
    </row>
    <row r="29" spans="1:20" x14ac:dyDescent="0.2">
      <c r="A29" s="1433" t="s">
        <v>1201</v>
      </c>
      <c r="B29" s="1433" t="s">
        <v>1192</v>
      </c>
      <c r="C29" s="1433" t="s">
        <v>1159</v>
      </c>
      <c r="D29" s="1433">
        <v>51</v>
      </c>
      <c r="E29" s="1385"/>
      <c r="F29" s="1385" t="s">
        <v>1157</v>
      </c>
      <c r="G29" s="1417" t="s">
        <v>1160</v>
      </c>
      <c r="H29" s="1418">
        <v>89</v>
      </c>
      <c r="I29" s="1418">
        <v>43</v>
      </c>
      <c r="J29" s="1418">
        <v>75</v>
      </c>
      <c r="K29" s="1418">
        <v>53</v>
      </c>
      <c r="L29" s="1418">
        <v>35</v>
      </c>
      <c r="M29" s="1418"/>
      <c r="N29" s="1466" t="s">
        <v>1181</v>
      </c>
      <c r="O29" s="1467" t="s">
        <v>1160</v>
      </c>
      <c r="P29" s="1459">
        <v>5.8862433862433859E-2</v>
      </c>
      <c r="Q29" s="1459">
        <v>2.8439153439153438E-2</v>
      </c>
      <c r="R29" s="1459">
        <v>4.96031746031746E-2</v>
      </c>
      <c r="S29" s="1459">
        <v>3.5052910052910051E-2</v>
      </c>
      <c r="T29" s="1460">
        <v>2.3148148148148147E-2</v>
      </c>
    </row>
    <row r="30" spans="1:20" ht="12.75" customHeight="1" x14ac:dyDescent="0.2">
      <c r="A30" s="1433" t="s">
        <v>1201</v>
      </c>
      <c r="B30" s="1433" t="s">
        <v>1192</v>
      </c>
      <c r="C30" s="1433" t="s">
        <v>1160</v>
      </c>
      <c r="D30" s="1433">
        <v>39</v>
      </c>
      <c r="E30" s="1385"/>
      <c r="F30" s="1385" t="s">
        <v>1163</v>
      </c>
      <c r="G30" s="1417" t="s">
        <v>1159</v>
      </c>
      <c r="H30" s="1418">
        <v>61</v>
      </c>
      <c r="I30" s="1418">
        <v>45</v>
      </c>
      <c r="J30" s="1418">
        <v>47</v>
      </c>
      <c r="K30" s="1418">
        <v>20</v>
      </c>
      <c r="L30" s="1418">
        <v>17</v>
      </c>
      <c r="M30" s="47"/>
      <c r="N30" s="1466" t="s">
        <v>1148</v>
      </c>
      <c r="O30" s="1467" t="s">
        <v>1159</v>
      </c>
      <c r="P30" s="1459">
        <v>4.0343915343915342E-2</v>
      </c>
      <c r="Q30" s="1459">
        <v>2.976190476190476E-2</v>
      </c>
      <c r="R30" s="1459">
        <v>3.1084656084656083E-2</v>
      </c>
      <c r="S30" s="1459">
        <v>1.3227513227513227E-2</v>
      </c>
      <c r="T30" s="1460">
        <v>1.1243386243386243E-2</v>
      </c>
    </row>
    <row r="31" spans="1:20" x14ac:dyDescent="0.2">
      <c r="A31" s="1433" t="s">
        <v>1201</v>
      </c>
      <c r="B31" s="1433" t="s">
        <v>1193</v>
      </c>
      <c r="C31" s="1433" t="s">
        <v>1159</v>
      </c>
      <c r="D31" s="1433">
        <v>60</v>
      </c>
      <c r="E31" s="1385"/>
      <c r="F31" s="1385" t="s">
        <v>1163</v>
      </c>
      <c r="G31" s="1417" t="s">
        <v>1160</v>
      </c>
      <c r="H31" s="1418">
        <v>39</v>
      </c>
      <c r="I31" s="1418">
        <v>37</v>
      </c>
      <c r="J31" s="1418">
        <v>19</v>
      </c>
      <c r="K31" s="1418">
        <v>24</v>
      </c>
      <c r="L31" s="1418">
        <v>33</v>
      </c>
      <c r="M31" s="1418"/>
      <c r="N31" s="1466" t="s">
        <v>1148</v>
      </c>
      <c r="O31" s="1467" t="s">
        <v>1160</v>
      </c>
      <c r="P31" s="1459">
        <v>2.5793650793650792E-2</v>
      </c>
      <c r="Q31" s="1459">
        <v>2.447089947089947E-2</v>
      </c>
      <c r="R31" s="1459">
        <v>1.2566137566137565E-2</v>
      </c>
      <c r="S31" s="1459">
        <v>1.5873015873015872E-2</v>
      </c>
      <c r="T31" s="1460">
        <v>2.1825396825396824E-2</v>
      </c>
    </row>
    <row r="32" spans="1:20" x14ac:dyDescent="0.2">
      <c r="A32" s="1433" t="s">
        <v>1201</v>
      </c>
      <c r="B32" s="1433" t="s">
        <v>1203</v>
      </c>
      <c r="C32" s="1433" t="s">
        <v>1160</v>
      </c>
      <c r="D32" s="1433">
        <v>56</v>
      </c>
      <c r="E32" s="1385"/>
      <c r="F32" s="1385" t="s">
        <v>1165</v>
      </c>
      <c r="G32" s="1417" t="s">
        <v>1159</v>
      </c>
      <c r="H32" s="1418">
        <v>50</v>
      </c>
      <c r="I32" s="1418">
        <v>78</v>
      </c>
      <c r="J32" s="1418">
        <v>62</v>
      </c>
      <c r="K32" s="1418">
        <v>51</v>
      </c>
      <c r="L32" s="1418">
        <v>60</v>
      </c>
      <c r="M32" s="47"/>
      <c r="N32" s="1466" t="s">
        <v>1165</v>
      </c>
      <c r="O32" s="1467" t="s">
        <v>1159</v>
      </c>
      <c r="P32" s="1459">
        <v>3.3068783068783067E-2</v>
      </c>
      <c r="Q32" s="1459">
        <v>5.1587301587301584E-2</v>
      </c>
      <c r="R32" s="1459">
        <v>4.1005291005291003E-2</v>
      </c>
      <c r="S32" s="1459">
        <v>3.3730158730158728E-2</v>
      </c>
      <c r="T32" s="1460">
        <v>3.968253968253968E-2</v>
      </c>
    </row>
    <row r="33" spans="1:20" x14ac:dyDescent="0.2">
      <c r="A33" s="1433" t="s">
        <v>1204</v>
      </c>
      <c r="B33" s="1433" t="s">
        <v>1189</v>
      </c>
      <c r="C33" s="1433" t="s">
        <v>1159</v>
      </c>
      <c r="D33" s="1433">
        <v>3</v>
      </c>
      <c r="E33" s="1385"/>
      <c r="F33" s="1385" t="s">
        <v>1165</v>
      </c>
      <c r="G33" s="1417" t="s">
        <v>1160</v>
      </c>
      <c r="H33" s="1418">
        <v>77</v>
      </c>
      <c r="I33" s="1418">
        <v>69</v>
      </c>
      <c r="J33" s="1418">
        <v>79</v>
      </c>
      <c r="K33" s="1418">
        <v>39</v>
      </c>
      <c r="L33" s="1418">
        <v>56</v>
      </c>
      <c r="M33" s="1418"/>
      <c r="N33" s="1466" t="s">
        <v>1165</v>
      </c>
      <c r="O33" s="1467" t="s">
        <v>1160</v>
      </c>
      <c r="P33" s="1459">
        <v>5.0925925925925923E-2</v>
      </c>
      <c r="Q33" s="1459">
        <v>4.5634920634920632E-2</v>
      </c>
      <c r="R33" s="1459">
        <v>5.2248677248677246E-2</v>
      </c>
      <c r="S33" s="1459">
        <v>2.5793650793650792E-2</v>
      </c>
      <c r="T33" s="1460">
        <v>3.7037037037037035E-2</v>
      </c>
    </row>
    <row r="34" spans="1:20" x14ac:dyDescent="0.2">
      <c r="A34" s="1433" t="s">
        <v>1204</v>
      </c>
      <c r="B34" s="1433" t="s">
        <v>1189</v>
      </c>
      <c r="C34" s="1433" t="s">
        <v>1160</v>
      </c>
      <c r="D34" s="1433">
        <v>2</v>
      </c>
      <c r="E34" s="1385"/>
      <c r="F34" s="1385" t="s">
        <v>1167</v>
      </c>
      <c r="G34" s="1417" t="s">
        <v>1159</v>
      </c>
      <c r="H34" s="1418">
        <v>3</v>
      </c>
      <c r="I34" s="1418">
        <v>7</v>
      </c>
      <c r="J34" s="1418">
        <v>9</v>
      </c>
      <c r="K34" s="1418">
        <v>8</v>
      </c>
      <c r="L34" s="1418">
        <v>25</v>
      </c>
      <c r="M34" s="47"/>
      <c r="N34" s="1466" t="s">
        <v>1167</v>
      </c>
      <c r="O34" s="1467" t="s">
        <v>1159</v>
      </c>
      <c r="P34" s="1459">
        <v>1.984126984126984E-3</v>
      </c>
      <c r="Q34" s="1459">
        <v>4.6296296296296294E-3</v>
      </c>
      <c r="R34" s="1459">
        <v>5.9523809523809521E-3</v>
      </c>
      <c r="S34" s="1459">
        <v>5.2910052910052907E-3</v>
      </c>
      <c r="T34" s="1460">
        <v>1.6534391534391533E-2</v>
      </c>
    </row>
    <row r="35" spans="1:20" ht="12" thickBot="1" x14ac:dyDescent="0.25">
      <c r="A35" s="1433" t="s">
        <v>1204</v>
      </c>
      <c r="B35" s="1433" t="s">
        <v>1190</v>
      </c>
      <c r="C35" s="1433" t="s">
        <v>1159</v>
      </c>
      <c r="D35" s="1433">
        <v>7</v>
      </c>
      <c r="E35" s="1385"/>
      <c r="F35" s="1385" t="s">
        <v>1167</v>
      </c>
      <c r="G35" s="1417" t="s">
        <v>1160</v>
      </c>
      <c r="H35" s="1418">
        <v>2</v>
      </c>
      <c r="I35" s="1418">
        <v>2</v>
      </c>
      <c r="J35" s="1418">
        <v>4</v>
      </c>
      <c r="K35" s="1418">
        <v>4</v>
      </c>
      <c r="L35" s="1418">
        <v>19</v>
      </c>
      <c r="M35" s="1418"/>
      <c r="N35" s="1468" t="s">
        <v>1167</v>
      </c>
      <c r="O35" s="1462" t="s">
        <v>1160</v>
      </c>
      <c r="P35" s="1463">
        <v>1.3227513227513227E-3</v>
      </c>
      <c r="Q35" s="1463">
        <v>1.3227513227513227E-3</v>
      </c>
      <c r="R35" s="1463">
        <v>2.6455026455026454E-3</v>
      </c>
      <c r="S35" s="1463">
        <v>2.6455026455026454E-3</v>
      </c>
      <c r="T35" s="1464">
        <v>1.2566137566137565E-2</v>
      </c>
    </row>
    <row r="36" spans="1:20" ht="12" thickBot="1" x14ac:dyDescent="0.25">
      <c r="A36" s="1433" t="s">
        <v>1204</v>
      </c>
      <c r="B36" s="1433" t="s">
        <v>1190</v>
      </c>
      <c r="C36" s="1469" t="s">
        <v>1160</v>
      </c>
      <c r="D36" s="1433">
        <v>2</v>
      </c>
      <c r="E36" s="1385"/>
      <c r="F36" s="47"/>
      <c r="G36" s="47"/>
      <c r="H36" s="47"/>
      <c r="I36" s="47"/>
      <c r="J36" s="47"/>
      <c r="K36" s="1382"/>
      <c r="L36" s="1382"/>
      <c r="N36" s="1443"/>
      <c r="O36" s="1444"/>
      <c r="P36" s="1444"/>
      <c r="Q36" s="1444"/>
      <c r="R36" s="1444"/>
      <c r="S36" s="1470"/>
      <c r="T36" s="1471"/>
    </row>
    <row r="37" spans="1:20" ht="12.75" customHeight="1" x14ac:dyDescent="0.2">
      <c r="A37" s="1433" t="s">
        <v>1204</v>
      </c>
      <c r="B37" s="1433" t="s">
        <v>1191</v>
      </c>
      <c r="C37" s="1433" t="s">
        <v>1159</v>
      </c>
      <c r="D37" s="1433">
        <v>9</v>
      </c>
      <c r="E37" s="1385"/>
      <c r="F37" s="47"/>
      <c r="G37" s="47"/>
      <c r="H37" s="47"/>
      <c r="I37" s="47"/>
      <c r="J37" s="47"/>
      <c r="K37" s="1382"/>
      <c r="L37" s="1382"/>
      <c r="N37" s="1768" t="s">
        <v>1205</v>
      </c>
      <c r="O37" s="1769"/>
      <c r="P37" s="1769"/>
      <c r="Q37" s="1769"/>
      <c r="R37" s="1769"/>
      <c r="S37" s="1769"/>
      <c r="T37" s="1772"/>
    </row>
    <row r="38" spans="1:20" ht="12" thickBot="1" x14ac:dyDescent="0.25">
      <c r="A38" s="1433" t="s">
        <v>1204</v>
      </c>
      <c r="B38" s="1433" t="s">
        <v>1191</v>
      </c>
      <c r="C38" s="1433" t="s">
        <v>1160</v>
      </c>
      <c r="D38" s="1433">
        <v>4</v>
      </c>
      <c r="E38" s="1385"/>
      <c r="F38" s="47"/>
      <c r="G38" s="47"/>
      <c r="H38" s="47"/>
      <c r="I38" s="47"/>
      <c r="J38" s="47"/>
      <c r="K38" s="1382"/>
      <c r="L38" s="1382"/>
      <c r="N38" s="823"/>
      <c r="O38" s="425"/>
      <c r="P38" s="1455" t="s">
        <v>1196</v>
      </c>
      <c r="Q38" s="1455" t="s">
        <v>1197</v>
      </c>
      <c r="R38" s="1455" t="s">
        <v>1198</v>
      </c>
      <c r="S38" s="1455" t="s">
        <v>1199</v>
      </c>
      <c r="T38" s="1456" t="s">
        <v>1200</v>
      </c>
    </row>
    <row r="39" spans="1:20" x14ac:dyDescent="0.2">
      <c r="A39" s="1433" t="s">
        <v>1204</v>
      </c>
      <c r="B39" s="1433" t="s">
        <v>1192</v>
      </c>
      <c r="C39" s="1433" t="s">
        <v>1159</v>
      </c>
      <c r="D39" s="1433">
        <v>8</v>
      </c>
      <c r="E39" s="1385"/>
      <c r="F39" s="47"/>
      <c r="G39" s="47"/>
      <c r="H39" s="47"/>
      <c r="I39" s="47"/>
      <c r="J39" s="47"/>
      <c r="K39" s="1382"/>
      <c r="L39" s="1382"/>
      <c r="N39" s="1472" t="s">
        <v>1181</v>
      </c>
      <c r="O39" s="1473" t="s">
        <v>1159</v>
      </c>
      <c r="P39" s="1474">
        <v>6.0643564356435642E-2</v>
      </c>
      <c r="Q39" s="1474">
        <v>4.702970297029703E-2</v>
      </c>
      <c r="R39" s="1474">
        <v>3.5891089108910888E-2</v>
      </c>
      <c r="S39" s="1474">
        <v>4.0841584158415843E-2</v>
      </c>
      <c r="T39" s="1475">
        <v>2.7227722772277228E-2</v>
      </c>
    </row>
    <row r="40" spans="1:20" x14ac:dyDescent="0.2">
      <c r="A40" s="1433" t="s">
        <v>1204</v>
      </c>
      <c r="B40" s="1433" t="s">
        <v>1192</v>
      </c>
      <c r="C40" s="1433" t="s">
        <v>1160</v>
      </c>
      <c r="D40" s="1433">
        <v>4</v>
      </c>
      <c r="E40" s="1385"/>
      <c r="F40" s="47"/>
      <c r="G40" s="47"/>
      <c r="H40" s="47"/>
      <c r="I40" s="47"/>
      <c r="J40" s="47"/>
      <c r="K40" s="1382"/>
      <c r="L40" s="1382"/>
      <c r="N40" s="1466" t="s">
        <v>1181</v>
      </c>
      <c r="O40" s="1467" t="s">
        <v>1160</v>
      </c>
      <c r="P40" s="1459">
        <v>0.11014851485148515</v>
      </c>
      <c r="Q40" s="1459">
        <v>5.3217821782178217E-2</v>
      </c>
      <c r="R40" s="1459">
        <v>9.2821782178217821E-2</v>
      </c>
      <c r="S40" s="1459">
        <v>6.5594059405940597E-2</v>
      </c>
      <c r="T40" s="1460">
        <v>4.3316831683168314E-2</v>
      </c>
    </row>
    <row r="41" spans="1:20" ht="12.75" customHeight="1" x14ac:dyDescent="0.2">
      <c r="A41" s="1433" t="s">
        <v>1204</v>
      </c>
      <c r="B41" s="1433" t="s">
        <v>1193</v>
      </c>
      <c r="C41" s="1433" t="s">
        <v>1159</v>
      </c>
      <c r="D41" s="1433">
        <v>25</v>
      </c>
      <c r="E41" s="1385"/>
      <c r="F41" s="47"/>
      <c r="G41" s="47"/>
      <c r="H41" s="47"/>
      <c r="I41" s="47"/>
      <c r="J41" s="47"/>
      <c r="K41" s="1382"/>
      <c r="L41" s="1382"/>
      <c r="N41" s="1466" t="s">
        <v>1148</v>
      </c>
      <c r="O41" s="1467" t="s">
        <v>1159</v>
      </c>
      <c r="P41" s="1459">
        <v>7.5495049504950493E-2</v>
      </c>
      <c r="Q41" s="1459">
        <v>5.5693069306930694E-2</v>
      </c>
      <c r="R41" s="1459">
        <v>5.8168316831683171E-2</v>
      </c>
      <c r="S41" s="1459">
        <v>2.4752475247524754E-2</v>
      </c>
      <c r="T41" s="1460">
        <v>2.1039603960396041E-2</v>
      </c>
    </row>
    <row r="42" spans="1:20" ht="12" thickBot="1" x14ac:dyDescent="0.25">
      <c r="A42" s="1433" t="s">
        <v>1204</v>
      </c>
      <c r="B42" s="1433" t="s">
        <v>1193</v>
      </c>
      <c r="C42" s="1433" t="s">
        <v>1160</v>
      </c>
      <c r="D42" s="1433">
        <v>19</v>
      </c>
      <c r="E42" s="1385"/>
      <c r="F42" s="47"/>
      <c r="G42" s="47"/>
      <c r="H42" s="47"/>
      <c r="I42" s="47"/>
      <c r="J42" s="47"/>
      <c r="K42" s="1382"/>
      <c r="L42" s="1382"/>
      <c r="N42" s="1468" t="s">
        <v>1148</v>
      </c>
      <c r="O42" s="1462" t="s">
        <v>1160</v>
      </c>
      <c r="P42" s="1463">
        <v>4.8267326732673269E-2</v>
      </c>
      <c r="Q42" s="1463">
        <v>4.5792079207920791E-2</v>
      </c>
      <c r="R42" s="1463">
        <v>2.3514851485148515E-2</v>
      </c>
      <c r="S42" s="1463">
        <v>2.9702970297029702E-2</v>
      </c>
      <c r="T42" s="1464">
        <v>4.0841584158415843E-2</v>
      </c>
    </row>
    <row r="43" spans="1:20" x14ac:dyDescent="0.2">
      <c r="A43" s="47"/>
      <c r="B43" s="47"/>
      <c r="C43" s="47"/>
      <c r="D43" s="47" t="s">
        <v>1062</v>
      </c>
      <c r="E43" s="47"/>
      <c r="F43" s="47"/>
      <c r="G43" s="47"/>
      <c r="H43" s="47"/>
      <c r="I43" s="47"/>
      <c r="J43" s="47"/>
      <c r="K43" s="1382"/>
      <c r="L43" s="1382"/>
      <c r="N43" s="1472" t="s">
        <v>1165</v>
      </c>
      <c r="O43" s="1473" t="s">
        <v>1159</v>
      </c>
      <c r="P43" s="1474">
        <v>7.1022727272727279E-2</v>
      </c>
      <c r="Q43" s="1474">
        <v>0.11079545454545454</v>
      </c>
      <c r="R43" s="1474">
        <v>8.8068181818181823E-2</v>
      </c>
      <c r="S43" s="1474">
        <v>7.2443181818181823E-2</v>
      </c>
      <c r="T43" s="1475">
        <v>8.5227272727272721E-2</v>
      </c>
    </row>
    <row r="44" spans="1:20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1382"/>
      <c r="L44" s="1382"/>
      <c r="N44" s="1466" t="s">
        <v>1165</v>
      </c>
      <c r="O44" s="1467" t="s">
        <v>1160</v>
      </c>
      <c r="P44" s="1459">
        <v>0.109375</v>
      </c>
      <c r="Q44" s="1459">
        <v>9.8011363636363633E-2</v>
      </c>
      <c r="R44" s="1459">
        <v>0.11221590909090909</v>
      </c>
      <c r="S44" s="1459">
        <v>5.5397727272727272E-2</v>
      </c>
      <c r="T44" s="1460">
        <v>7.9545454545454544E-2</v>
      </c>
    </row>
    <row r="45" spans="1:20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1382"/>
      <c r="L45" s="1382"/>
      <c r="N45" s="1466" t="s">
        <v>1167</v>
      </c>
      <c r="O45" s="1467" t="s">
        <v>1159</v>
      </c>
      <c r="P45" s="1459">
        <v>4.261363636363636E-3</v>
      </c>
      <c r="Q45" s="1459">
        <v>9.943181818181818E-3</v>
      </c>
      <c r="R45" s="1459">
        <v>1.278409090909091E-2</v>
      </c>
      <c r="S45" s="1459">
        <v>1.1363636363636364E-2</v>
      </c>
      <c r="T45" s="1460">
        <v>3.551136363636364E-2</v>
      </c>
    </row>
    <row r="46" spans="1:20" ht="12" thickBo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1382"/>
      <c r="L46" s="1382"/>
      <c r="N46" s="1468" t="s">
        <v>1167</v>
      </c>
      <c r="O46" s="1462" t="s">
        <v>1160</v>
      </c>
      <c r="P46" s="1463">
        <v>2.840909090909091E-3</v>
      </c>
      <c r="Q46" s="1463">
        <v>2.840909090909091E-3</v>
      </c>
      <c r="R46" s="1463">
        <v>5.681818181818182E-3</v>
      </c>
      <c r="S46" s="1463">
        <v>5.681818181818182E-3</v>
      </c>
      <c r="T46" s="1464">
        <v>2.6988636363636364E-2</v>
      </c>
    </row>
    <row r="47" spans="1:20" ht="12" thickBo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1382"/>
      <c r="L47" s="1382"/>
      <c r="N47" s="1443"/>
      <c r="O47" s="1444"/>
      <c r="P47" s="1444"/>
      <c r="Q47" s="1444"/>
      <c r="R47" s="1444"/>
      <c r="S47" s="1470"/>
      <c r="T47" s="1471"/>
    </row>
    <row r="48" spans="1:20" ht="12.7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1382"/>
      <c r="L48" s="1382"/>
      <c r="N48" s="1768" t="s">
        <v>1206</v>
      </c>
      <c r="O48" s="1769"/>
      <c r="P48" s="1769"/>
      <c r="Q48" s="1769"/>
      <c r="R48" s="1769"/>
      <c r="S48" s="1769"/>
      <c r="T48" s="1772"/>
    </row>
    <row r="49" spans="1:20" ht="12" thickBo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1382"/>
      <c r="L49" s="1382"/>
      <c r="N49" s="834"/>
      <c r="O49" s="835"/>
      <c r="P49" s="1455" t="s">
        <v>1196</v>
      </c>
      <c r="Q49" s="1455" t="s">
        <v>1197</v>
      </c>
      <c r="R49" s="1455" t="s">
        <v>1198</v>
      </c>
      <c r="S49" s="1455" t="s">
        <v>1199</v>
      </c>
      <c r="T49" s="1456" t="s">
        <v>1200</v>
      </c>
    </row>
    <row r="50" spans="1:20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1382"/>
      <c r="L50" s="1382"/>
      <c r="N50" s="1472" t="s">
        <v>1181</v>
      </c>
      <c r="O50" s="1473" t="s">
        <v>1159</v>
      </c>
      <c r="P50" s="1474">
        <v>0.10515021459227468</v>
      </c>
      <c r="Q50" s="1474">
        <v>8.15450643776824E-2</v>
      </c>
      <c r="R50" s="1474">
        <v>6.2231759656652362E-2</v>
      </c>
      <c r="S50" s="1474">
        <v>7.0815450643776826E-2</v>
      </c>
      <c r="T50" s="1475">
        <v>4.7210300429184553E-2</v>
      </c>
    </row>
    <row r="51" spans="1:20" ht="12" thickBo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1382"/>
      <c r="L51" s="1382"/>
      <c r="N51" s="1468" t="s">
        <v>1181</v>
      </c>
      <c r="O51" s="1462" t="s">
        <v>1160</v>
      </c>
      <c r="P51" s="1463">
        <v>0.19098712446351931</v>
      </c>
      <c r="Q51" s="1463">
        <v>9.2274678111587988E-2</v>
      </c>
      <c r="R51" s="1463">
        <v>0.1609442060085837</v>
      </c>
      <c r="S51" s="1463">
        <v>0.11373390557939914</v>
      </c>
      <c r="T51" s="1464">
        <v>7.5107296137339061E-2</v>
      </c>
    </row>
    <row r="52" spans="1:20" ht="12.75" customHeight="1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1382"/>
      <c r="L52" s="1382"/>
      <c r="N52" s="1472" t="s">
        <v>1148</v>
      </c>
      <c r="O52" s="1473" t="s">
        <v>1159</v>
      </c>
      <c r="P52" s="1474">
        <v>0.17836257309941519</v>
      </c>
      <c r="Q52" s="1474">
        <v>0.13157894736842105</v>
      </c>
      <c r="R52" s="1474">
        <v>0.13742690058479531</v>
      </c>
      <c r="S52" s="1474">
        <v>5.8479532163742687E-2</v>
      </c>
      <c r="T52" s="1475">
        <v>4.9707602339181284E-2</v>
      </c>
    </row>
    <row r="53" spans="1:20" ht="12" thickBo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1382"/>
      <c r="L53" s="1382"/>
      <c r="N53" s="1468" t="s">
        <v>1148</v>
      </c>
      <c r="O53" s="1462" t="s">
        <v>1160</v>
      </c>
      <c r="P53" s="1463">
        <v>0.11403508771929824</v>
      </c>
      <c r="Q53" s="1463">
        <v>0.10818713450292397</v>
      </c>
      <c r="R53" s="1463">
        <v>5.5555555555555552E-2</v>
      </c>
      <c r="S53" s="1463">
        <v>7.0175438596491224E-2</v>
      </c>
      <c r="T53" s="1464">
        <v>9.6491228070175433E-2</v>
      </c>
    </row>
    <row r="54" spans="1:20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1382"/>
      <c r="L54" s="1382"/>
      <c r="N54" s="1472" t="s">
        <v>1165</v>
      </c>
      <c r="O54" s="1473" t="s">
        <v>1159</v>
      </c>
      <c r="P54" s="1474">
        <v>8.0515297906602251E-2</v>
      </c>
      <c r="Q54" s="1474">
        <v>0.12560386473429952</v>
      </c>
      <c r="R54" s="1474">
        <v>9.9838969404186795E-2</v>
      </c>
      <c r="S54" s="1474">
        <v>8.2125603864734303E-2</v>
      </c>
      <c r="T54" s="1475">
        <v>9.6618357487922704E-2</v>
      </c>
    </row>
    <row r="55" spans="1:20" ht="12" thickBo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1382"/>
      <c r="L55" s="1382"/>
      <c r="N55" s="1468" t="s">
        <v>1165</v>
      </c>
      <c r="O55" s="1462" t="s">
        <v>1160</v>
      </c>
      <c r="P55" s="1463">
        <v>0.12399355877616747</v>
      </c>
      <c r="Q55" s="1463">
        <v>0.1111111111111111</v>
      </c>
      <c r="R55" s="1463">
        <v>0.12721417069243157</v>
      </c>
      <c r="S55" s="1463">
        <v>6.280193236714976E-2</v>
      </c>
      <c r="T55" s="1464">
        <v>9.0177133655394523E-2</v>
      </c>
    </row>
    <row r="56" spans="1:20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1382"/>
      <c r="L56" s="1382"/>
      <c r="N56" s="1466" t="s">
        <v>1167</v>
      </c>
      <c r="O56" s="1467" t="s">
        <v>1159</v>
      </c>
      <c r="P56" s="1459">
        <v>3.614457831325301E-2</v>
      </c>
      <c r="Q56" s="1459">
        <v>8.4337349397590355E-2</v>
      </c>
      <c r="R56" s="1459">
        <v>0.10843373493975904</v>
      </c>
      <c r="S56" s="1459">
        <v>9.6385542168674704E-2</v>
      </c>
      <c r="T56" s="1460">
        <v>0.30120481927710846</v>
      </c>
    </row>
    <row r="57" spans="1:20" ht="12" thickBo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1382"/>
      <c r="L57" s="1382"/>
      <c r="N57" s="1468" t="s">
        <v>1167</v>
      </c>
      <c r="O57" s="1462" t="s">
        <v>1160</v>
      </c>
      <c r="P57" s="1463">
        <v>2.4096385542168676E-2</v>
      </c>
      <c r="Q57" s="1463">
        <v>2.4096385542168676E-2</v>
      </c>
      <c r="R57" s="1463">
        <v>4.8192771084337352E-2</v>
      </c>
      <c r="S57" s="1463">
        <v>4.8192771084337352E-2</v>
      </c>
      <c r="T57" s="1464">
        <v>0.2289156626506024</v>
      </c>
    </row>
    <row r="58" spans="1:20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1382"/>
      <c r="L58" s="1382"/>
    </row>
    <row r="59" spans="1:20" ht="12.75" customHeight="1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1382"/>
      <c r="L59" s="1382"/>
    </row>
    <row r="60" spans="1:20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1382"/>
      <c r="L60" s="1382"/>
    </row>
    <row r="61" spans="1:20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1382"/>
      <c r="L61" s="1382"/>
    </row>
    <row r="62" spans="1:20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1382"/>
      <c r="L62" s="1382"/>
    </row>
    <row r="63" spans="1:20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1382"/>
      <c r="L63" s="1382"/>
    </row>
    <row r="64" spans="1:20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1382"/>
      <c r="L64" s="1382"/>
    </row>
    <row r="65" spans="1:12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1382"/>
      <c r="L65" s="1382"/>
    </row>
    <row r="66" spans="1:12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1382"/>
      <c r="L66" s="1382"/>
    </row>
    <row r="67" spans="1:12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1382"/>
      <c r="L67" s="1382"/>
    </row>
  </sheetData>
  <mergeCells count="12">
    <mergeCell ref="N48:T48"/>
    <mergeCell ref="O1:S1"/>
    <mergeCell ref="O3:O4"/>
    <mergeCell ref="O5:O6"/>
    <mergeCell ref="O7:O8"/>
    <mergeCell ref="O9:O10"/>
    <mergeCell ref="O12:O13"/>
    <mergeCell ref="O14:O15"/>
    <mergeCell ref="N21:T21"/>
    <mergeCell ref="H26:L26"/>
    <mergeCell ref="N26:T26"/>
    <mergeCell ref="N37:T3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workbookViewId="0">
      <selection sqref="A1:XFD1048576"/>
    </sheetView>
  </sheetViews>
  <sheetFormatPr baseColWidth="10" defaultColWidth="9.140625" defaultRowHeight="11.25" x14ac:dyDescent="0.2"/>
  <cols>
    <col min="1" max="1" width="12.42578125" style="618" customWidth="1"/>
    <col min="2" max="2" width="9.42578125" style="618" customWidth="1"/>
    <col min="3" max="3" width="7" style="618" customWidth="1"/>
    <col min="4" max="4" width="6.42578125" style="618" customWidth="1"/>
    <col min="5" max="5" width="8.7109375" style="618" customWidth="1"/>
    <col min="6" max="6" width="7" style="618" customWidth="1"/>
    <col min="7" max="7" width="6" style="618" customWidth="1"/>
    <col min="8" max="8" width="9.42578125" style="618" customWidth="1"/>
    <col min="9" max="9" width="11.42578125" style="47" customWidth="1"/>
    <col min="10" max="10" width="10.42578125" style="47" customWidth="1"/>
    <col min="11" max="11" width="8.42578125" style="47" customWidth="1"/>
    <col min="12" max="12" width="9.28515625" style="47" customWidth="1"/>
    <col min="13" max="13" width="9.42578125" style="47" customWidth="1"/>
    <col min="14" max="14" width="8.85546875" style="47" customWidth="1"/>
    <col min="15" max="15" width="10.42578125" style="47" customWidth="1"/>
    <col min="16" max="16" width="5.28515625" style="618" customWidth="1"/>
    <col min="17" max="16384" width="9.140625" style="618"/>
  </cols>
  <sheetData>
    <row r="1" spans="1:16" ht="27" customHeight="1" thickBot="1" x14ac:dyDescent="0.25">
      <c r="A1" s="1477"/>
      <c r="B1" s="1477"/>
      <c r="C1" s="1477"/>
      <c r="D1" s="1477"/>
      <c r="E1" s="1477"/>
      <c r="F1" s="1477"/>
      <c r="G1" s="1477"/>
      <c r="H1" s="1477"/>
      <c r="I1" s="1926" t="s">
        <v>1207</v>
      </c>
      <c r="J1" s="1927"/>
      <c r="K1" s="1927"/>
      <c r="L1" s="1927"/>
      <c r="M1" s="1927"/>
      <c r="N1" s="1927"/>
      <c r="O1" s="1928"/>
      <c r="P1" s="425"/>
    </row>
    <row r="2" spans="1:16" ht="11.1" customHeight="1" thickBot="1" x14ac:dyDescent="0.25">
      <c r="A2" s="1478" t="s">
        <v>1153</v>
      </c>
      <c r="B2" s="1479" t="s">
        <v>1154</v>
      </c>
      <c r="C2" s="1478" t="s">
        <v>1208</v>
      </c>
      <c r="D2" s="1478" t="s">
        <v>1156</v>
      </c>
      <c r="E2" s="1480" t="s">
        <v>1209</v>
      </c>
      <c r="F2" s="1480" t="s">
        <v>1210</v>
      </c>
      <c r="G2" s="1480" t="s">
        <v>1211</v>
      </c>
      <c r="H2" s="1480"/>
      <c r="I2" s="1481" t="s">
        <v>1153</v>
      </c>
      <c r="J2" s="1482" t="s">
        <v>1154</v>
      </c>
      <c r="K2" s="1482" t="s">
        <v>1208</v>
      </c>
      <c r="L2" s="1482" t="s">
        <v>1212</v>
      </c>
      <c r="M2" s="1482" t="s">
        <v>1213</v>
      </c>
      <c r="N2" s="1483" t="s">
        <v>1186</v>
      </c>
      <c r="O2" s="1484" t="s">
        <v>1187</v>
      </c>
    </row>
    <row r="3" spans="1:16" ht="11.1" customHeight="1" x14ac:dyDescent="0.2">
      <c r="A3" s="1485" t="s">
        <v>1188</v>
      </c>
      <c r="B3" s="1486" t="s">
        <v>1071</v>
      </c>
      <c r="C3" s="1487" t="s">
        <v>1159</v>
      </c>
      <c r="D3" s="1488">
        <f>9+96</f>
        <v>105</v>
      </c>
      <c r="E3" s="1479">
        <f>+D3+D4</f>
        <v>177</v>
      </c>
      <c r="F3" s="1477"/>
      <c r="G3" s="1479"/>
      <c r="H3" s="1479"/>
      <c r="I3" s="1489" t="s">
        <v>1188</v>
      </c>
      <c r="J3" s="1490" t="s">
        <v>1071</v>
      </c>
      <c r="K3" s="1393" t="s">
        <v>1159</v>
      </c>
      <c r="L3" s="1491">
        <f>+D3/E3</f>
        <v>0.59322033898305082</v>
      </c>
      <c r="M3" s="134">
        <f t="shared" ref="M3:M10" si="0">+D3/$F$6</f>
        <v>8.771929824561403E-2</v>
      </c>
      <c r="N3" s="134">
        <f>+D3/$G$11</f>
        <v>4.1749502982107355E-2</v>
      </c>
      <c r="O3" s="1492">
        <f>+D3/$H$27</f>
        <v>1.7247043363994744E-2</v>
      </c>
    </row>
    <row r="4" spans="1:16" ht="11.1" customHeight="1" x14ac:dyDescent="0.2">
      <c r="A4" s="1493" t="s">
        <v>1188</v>
      </c>
      <c r="B4" s="1494" t="s">
        <v>1071</v>
      </c>
      <c r="C4" s="1495" t="s">
        <v>1160</v>
      </c>
      <c r="D4" s="1496">
        <f>12+60</f>
        <v>72</v>
      </c>
      <c r="E4" s="1479"/>
      <c r="F4" s="1479"/>
      <c r="G4" s="1479"/>
      <c r="H4" s="1479"/>
      <c r="I4" s="1489" t="s">
        <v>1188</v>
      </c>
      <c r="J4" s="1490" t="s">
        <v>1071</v>
      </c>
      <c r="K4" s="1393" t="s">
        <v>1160</v>
      </c>
      <c r="L4" s="1491">
        <f>+D4/E3</f>
        <v>0.40677966101694918</v>
      </c>
      <c r="M4" s="134">
        <f t="shared" si="0"/>
        <v>6.0150375939849621E-2</v>
      </c>
      <c r="N4" s="134">
        <f t="shared" ref="N4:N10" si="1">+D4/$G$11</f>
        <v>2.8628230616302187E-2</v>
      </c>
      <c r="O4" s="1492">
        <f t="shared" ref="O4:O10" si="2">+D4/$H$27</f>
        <v>1.1826544021024968E-2</v>
      </c>
    </row>
    <row r="5" spans="1:16" ht="11.1" customHeight="1" x14ac:dyDescent="0.2">
      <c r="A5" s="1493" t="s">
        <v>1188</v>
      </c>
      <c r="B5" s="1494" t="s">
        <v>1072</v>
      </c>
      <c r="C5" s="1495" t="s">
        <v>1159</v>
      </c>
      <c r="D5" s="1496">
        <f>33+97</f>
        <v>130</v>
      </c>
      <c r="E5" s="1479">
        <f>+D5+D6</f>
        <v>223</v>
      </c>
      <c r="F5" s="1479"/>
      <c r="G5" s="1479"/>
      <c r="H5" s="1479"/>
      <c r="I5" s="1489" t="s">
        <v>1188</v>
      </c>
      <c r="J5" s="1490" t="s">
        <v>1072</v>
      </c>
      <c r="K5" s="1393" t="s">
        <v>1159</v>
      </c>
      <c r="L5" s="134">
        <f>+D5/E5</f>
        <v>0.5829596412556054</v>
      </c>
      <c r="M5" s="134">
        <f t="shared" si="0"/>
        <v>0.1086048454469507</v>
      </c>
      <c r="N5" s="134">
        <f t="shared" si="1"/>
        <v>5.168986083499006E-2</v>
      </c>
      <c r="O5" s="1492">
        <f t="shared" si="2"/>
        <v>2.1353482260183968E-2</v>
      </c>
    </row>
    <row r="6" spans="1:16" ht="11.1" customHeight="1" x14ac:dyDescent="0.2">
      <c r="A6" s="1493" t="s">
        <v>1188</v>
      </c>
      <c r="B6" s="1494" t="s">
        <v>1072</v>
      </c>
      <c r="C6" s="1495" t="s">
        <v>1160</v>
      </c>
      <c r="D6" s="1496">
        <f>21+72</f>
        <v>93</v>
      </c>
      <c r="E6" s="1479"/>
      <c r="F6" s="1479">
        <f>SUM(E3:E9)</f>
        <v>1197</v>
      </c>
      <c r="G6" s="1479"/>
      <c r="H6" s="1479"/>
      <c r="I6" s="1489" t="s">
        <v>1188</v>
      </c>
      <c r="J6" s="1490" t="s">
        <v>1072</v>
      </c>
      <c r="K6" s="1393" t="s">
        <v>1160</v>
      </c>
      <c r="L6" s="134">
        <f>+D6/E5</f>
        <v>0.4170403587443946</v>
      </c>
      <c r="M6" s="134">
        <f t="shared" si="0"/>
        <v>7.7694235588972427E-2</v>
      </c>
      <c r="N6" s="134">
        <f t="shared" si="1"/>
        <v>3.6978131212723656E-2</v>
      </c>
      <c r="O6" s="1492">
        <f t="shared" si="2"/>
        <v>1.5275952693823916E-2</v>
      </c>
    </row>
    <row r="7" spans="1:16" ht="11.1" customHeight="1" x14ac:dyDescent="0.2">
      <c r="A7" s="1493" t="s">
        <v>1188</v>
      </c>
      <c r="B7" s="1494" t="s">
        <v>1074</v>
      </c>
      <c r="C7" s="1495" t="s">
        <v>1159</v>
      </c>
      <c r="D7" s="1496">
        <f>9+178</f>
        <v>187</v>
      </c>
      <c r="E7" s="1479">
        <f>+D7+D8</f>
        <v>472</v>
      </c>
      <c r="F7" s="1479"/>
      <c r="G7" s="1479"/>
      <c r="H7" s="1479"/>
      <c r="I7" s="1489" t="s">
        <v>1188</v>
      </c>
      <c r="J7" s="1490" t="s">
        <v>1074</v>
      </c>
      <c r="K7" s="1393" t="s">
        <v>1159</v>
      </c>
      <c r="L7" s="134">
        <f>+D7/E7</f>
        <v>0.3961864406779661</v>
      </c>
      <c r="M7" s="134">
        <f t="shared" si="0"/>
        <v>0.15622389306599832</v>
      </c>
      <c r="N7" s="134">
        <f t="shared" si="1"/>
        <v>7.4353876739562619E-2</v>
      </c>
      <c r="O7" s="1492">
        <f t="shared" si="2"/>
        <v>3.0716162943495402E-2</v>
      </c>
    </row>
    <row r="8" spans="1:16" ht="11.1" customHeight="1" x14ac:dyDescent="0.2">
      <c r="A8" s="1493" t="s">
        <v>1188</v>
      </c>
      <c r="B8" s="1494" t="s">
        <v>1074</v>
      </c>
      <c r="C8" s="1495" t="s">
        <v>1160</v>
      </c>
      <c r="D8" s="1496">
        <f>30+255</f>
        <v>285</v>
      </c>
      <c r="E8" s="1479"/>
      <c r="F8" s="1479"/>
      <c r="G8" s="1479"/>
      <c r="H8" s="1479"/>
      <c r="I8" s="1489" t="s">
        <v>1188</v>
      </c>
      <c r="J8" s="1490" t="s">
        <v>1074</v>
      </c>
      <c r="K8" s="1393" t="s">
        <v>1160</v>
      </c>
      <c r="L8" s="134">
        <f>+D8/E7</f>
        <v>0.60381355932203384</v>
      </c>
      <c r="M8" s="134">
        <f t="shared" si="0"/>
        <v>0.23809523809523808</v>
      </c>
      <c r="N8" s="134">
        <f t="shared" si="1"/>
        <v>0.11332007952286283</v>
      </c>
      <c r="O8" s="1492">
        <f t="shared" si="2"/>
        <v>4.681340341655716E-2</v>
      </c>
    </row>
    <row r="9" spans="1:16" ht="11.1" customHeight="1" x14ac:dyDescent="0.2">
      <c r="A9" s="1493" t="s">
        <v>1188</v>
      </c>
      <c r="B9" s="1494" t="s">
        <v>1075</v>
      </c>
      <c r="C9" s="1495" t="s">
        <v>1159</v>
      </c>
      <c r="D9" s="1496">
        <f>5+94</f>
        <v>99</v>
      </c>
      <c r="E9" s="1479">
        <f>+D9+D10</f>
        <v>325</v>
      </c>
      <c r="F9" s="1479"/>
      <c r="G9" s="1479"/>
      <c r="H9" s="1479"/>
      <c r="I9" s="1489" t="s">
        <v>1188</v>
      </c>
      <c r="J9" s="1490" t="s">
        <v>1075</v>
      </c>
      <c r="K9" s="1393" t="s">
        <v>1159</v>
      </c>
      <c r="L9" s="134">
        <f>+D9/E9</f>
        <v>0.30461538461538462</v>
      </c>
      <c r="M9" s="134">
        <f t="shared" si="0"/>
        <v>8.2706766917293228E-2</v>
      </c>
      <c r="N9" s="134">
        <f t="shared" si="1"/>
        <v>3.9363817097415509E-2</v>
      </c>
      <c r="O9" s="1492">
        <f t="shared" si="2"/>
        <v>1.6261498028909329E-2</v>
      </c>
    </row>
    <row r="10" spans="1:16" ht="11.1" customHeight="1" thickBot="1" x14ac:dyDescent="0.25">
      <c r="A10" s="1497" t="s">
        <v>1188</v>
      </c>
      <c r="B10" s="1498" t="s">
        <v>1075</v>
      </c>
      <c r="C10" s="1499" t="s">
        <v>1160</v>
      </c>
      <c r="D10" s="1500">
        <f>3+220+3</f>
        <v>226</v>
      </c>
      <c r="E10" s="1479"/>
      <c r="F10" s="1479"/>
      <c r="G10" s="1479"/>
      <c r="H10" s="1479"/>
      <c r="I10" s="1501" t="s">
        <v>1188</v>
      </c>
      <c r="J10" s="1502" t="s">
        <v>1075</v>
      </c>
      <c r="K10" s="1398" t="s">
        <v>1160</v>
      </c>
      <c r="L10" s="1415">
        <f>+D10/E9</f>
        <v>0.69538461538461538</v>
      </c>
      <c r="M10" s="1415">
        <f t="shared" si="0"/>
        <v>0.18880534670008353</v>
      </c>
      <c r="N10" s="1415">
        <f t="shared" si="1"/>
        <v>8.9860834990059646E-2</v>
      </c>
      <c r="O10" s="1503">
        <f t="shared" si="2"/>
        <v>3.7122207621550593E-2</v>
      </c>
    </row>
    <row r="11" spans="1:16" ht="11.1" customHeight="1" x14ac:dyDescent="0.2">
      <c r="A11" s="1493" t="s">
        <v>1188</v>
      </c>
      <c r="B11" s="1494" t="s">
        <v>1214</v>
      </c>
      <c r="C11" s="1495" t="s">
        <v>1159</v>
      </c>
      <c r="D11" s="1496">
        <f>+D3+D5+D7+D9</f>
        <v>521</v>
      </c>
      <c r="E11" s="1479"/>
      <c r="F11" s="1479"/>
      <c r="G11" s="1479">
        <f>+F6+F17</f>
        <v>2515</v>
      </c>
      <c r="H11" s="1479"/>
      <c r="I11" s="1504" t="s">
        <v>1163</v>
      </c>
      <c r="J11" s="1505" t="s">
        <v>1215</v>
      </c>
      <c r="K11" s="1389" t="s">
        <v>1159</v>
      </c>
      <c r="L11" s="1425">
        <f>+D14/E14</f>
        <v>0.53521126760563376</v>
      </c>
      <c r="M11" s="1425">
        <f>+D14/$F$17</f>
        <v>2.8831562974203338E-2</v>
      </c>
      <c r="N11" s="1425">
        <f>+D14/$G$11</f>
        <v>1.5109343936381709E-2</v>
      </c>
      <c r="O11" s="1506">
        <f>+D14/$H$27</f>
        <v>6.2417871222076211E-3</v>
      </c>
    </row>
    <row r="12" spans="1:16" ht="11.1" customHeight="1" x14ac:dyDescent="0.2">
      <c r="A12" s="1497" t="s">
        <v>1188</v>
      </c>
      <c r="B12" s="1498" t="s">
        <v>1214</v>
      </c>
      <c r="C12" s="1499" t="s">
        <v>1160</v>
      </c>
      <c r="D12" s="1500">
        <f>+D4+D6+D8+D10</f>
        <v>676</v>
      </c>
      <c r="E12" s="1479"/>
      <c r="F12" s="1479"/>
      <c r="G12" s="1479"/>
      <c r="H12" s="1479"/>
      <c r="I12" s="1489" t="s">
        <v>1163</v>
      </c>
      <c r="J12" s="1490" t="s">
        <v>1215</v>
      </c>
      <c r="K12" s="1393" t="s">
        <v>1160</v>
      </c>
      <c r="L12" s="134">
        <f>+D15/E14</f>
        <v>0.46478873239436619</v>
      </c>
      <c r="M12" s="134">
        <f t="shared" ref="M12:M18" si="3">+D15/$F$17</f>
        <v>2.503793626707132E-2</v>
      </c>
      <c r="N12" s="134">
        <f t="shared" ref="N12:N18" si="4">+D15/$G$11</f>
        <v>1.3121272365805169E-2</v>
      </c>
      <c r="O12" s="1492">
        <f t="shared" ref="O12:O18" si="5">+D15/$H$27</f>
        <v>5.4204993429697763E-3</v>
      </c>
    </row>
    <row r="13" spans="1:16" ht="11.1" customHeight="1" thickBot="1" x14ac:dyDescent="0.25">
      <c r="A13" s="1507" t="s">
        <v>1188</v>
      </c>
      <c r="B13" s="1508" t="s">
        <v>1216</v>
      </c>
      <c r="C13" s="1509"/>
      <c r="D13" s="1510">
        <f>+D11+D12</f>
        <v>1197</v>
      </c>
      <c r="E13" s="1479"/>
      <c r="F13" s="1479"/>
      <c r="G13" s="1479"/>
      <c r="H13" s="1479"/>
      <c r="I13" s="1489" t="s">
        <v>1163</v>
      </c>
      <c r="J13" s="1490" t="s">
        <v>1217</v>
      </c>
      <c r="K13" s="1393" t="s">
        <v>1159</v>
      </c>
      <c r="L13" s="134">
        <f>+D16/E16</f>
        <v>0.5</v>
      </c>
      <c r="M13" s="134">
        <f t="shared" si="3"/>
        <v>2.1244309559939303E-2</v>
      </c>
      <c r="N13" s="134">
        <f t="shared" si="4"/>
        <v>1.1133200795228629E-2</v>
      </c>
      <c r="O13" s="1492">
        <f t="shared" si="5"/>
        <v>4.5992115637319315E-3</v>
      </c>
    </row>
    <row r="14" spans="1:16" ht="11.1" customHeight="1" x14ac:dyDescent="0.2">
      <c r="A14" s="1511" t="s">
        <v>1163</v>
      </c>
      <c r="B14" s="1512" t="s">
        <v>1215</v>
      </c>
      <c r="C14" s="1513" t="s">
        <v>1159</v>
      </c>
      <c r="D14" s="1514">
        <v>38</v>
      </c>
      <c r="E14" s="1479">
        <f>+D14+D15</f>
        <v>71</v>
      </c>
      <c r="F14" s="1477"/>
      <c r="G14" s="1479"/>
      <c r="H14" s="1479"/>
      <c r="I14" s="1489" t="s">
        <v>1163</v>
      </c>
      <c r="J14" s="1490" t="s">
        <v>1217</v>
      </c>
      <c r="K14" s="1393" t="s">
        <v>1160</v>
      </c>
      <c r="L14" s="134">
        <f>+D17/E16</f>
        <v>0.5</v>
      </c>
      <c r="M14" s="134">
        <f t="shared" si="3"/>
        <v>2.1244309559939303E-2</v>
      </c>
      <c r="N14" s="134">
        <f t="shared" si="4"/>
        <v>1.1133200795228629E-2</v>
      </c>
      <c r="O14" s="1492">
        <f t="shared" si="5"/>
        <v>4.5992115637319315E-3</v>
      </c>
    </row>
    <row r="15" spans="1:16" ht="11.1" customHeight="1" x14ac:dyDescent="0.2">
      <c r="A15" s="1515" t="s">
        <v>1163</v>
      </c>
      <c r="B15" s="1516" t="s">
        <v>1215</v>
      </c>
      <c r="C15" s="1517" t="s">
        <v>1160</v>
      </c>
      <c r="D15" s="1518">
        <v>33</v>
      </c>
      <c r="E15" s="1479"/>
      <c r="F15" s="1479"/>
      <c r="G15" s="1479"/>
      <c r="H15" s="1479"/>
      <c r="I15" s="1489" t="s">
        <v>1163</v>
      </c>
      <c r="J15" s="1490" t="s">
        <v>1218</v>
      </c>
      <c r="K15" s="1393" t="s">
        <v>1159</v>
      </c>
      <c r="L15" s="134">
        <f>+D18/E18</f>
        <v>0.63117870722433456</v>
      </c>
      <c r="M15" s="134">
        <f t="shared" si="3"/>
        <v>0.25189681335356601</v>
      </c>
      <c r="N15" s="134">
        <f t="shared" si="4"/>
        <v>0.13200795228628232</v>
      </c>
      <c r="O15" s="1492">
        <f t="shared" si="5"/>
        <v>5.4533508541392904E-2</v>
      </c>
    </row>
    <row r="16" spans="1:16" ht="11.1" customHeight="1" x14ac:dyDescent="0.2">
      <c r="A16" s="1515" t="s">
        <v>1163</v>
      </c>
      <c r="B16" s="1516" t="s">
        <v>1217</v>
      </c>
      <c r="C16" s="1517" t="s">
        <v>1159</v>
      </c>
      <c r="D16" s="1518">
        <v>28</v>
      </c>
      <c r="E16" s="1479">
        <f>+D16+D17</f>
        <v>56</v>
      </c>
      <c r="F16" s="1479"/>
      <c r="G16" s="1479"/>
      <c r="H16" s="1479"/>
      <c r="I16" s="1489" t="s">
        <v>1163</v>
      </c>
      <c r="J16" s="1490" t="s">
        <v>1218</v>
      </c>
      <c r="K16" s="1393" t="s">
        <v>1160</v>
      </c>
      <c r="L16" s="1491">
        <f>+D19/E18</f>
        <v>0.36882129277566539</v>
      </c>
      <c r="M16" s="134">
        <f t="shared" si="3"/>
        <v>0.14719271623672231</v>
      </c>
      <c r="N16" s="134">
        <f t="shared" si="4"/>
        <v>7.7137176938369786E-2</v>
      </c>
      <c r="O16" s="1492">
        <f t="shared" si="5"/>
        <v>3.1865965834428384E-2</v>
      </c>
    </row>
    <row r="17" spans="1:20" ht="11.1" customHeight="1" x14ac:dyDescent="0.2">
      <c r="A17" s="1515" t="s">
        <v>1163</v>
      </c>
      <c r="B17" s="1516" t="s">
        <v>1217</v>
      </c>
      <c r="C17" s="1517" t="s">
        <v>1160</v>
      </c>
      <c r="D17" s="1518">
        <v>28</v>
      </c>
      <c r="E17" s="1479"/>
      <c r="F17" s="1479">
        <f>SUM(E14:E20)</f>
        <v>1318</v>
      </c>
      <c r="G17" s="1479"/>
      <c r="H17" s="1479"/>
      <c r="I17" s="1489" t="s">
        <v>1163</v>
      </c>
      <c r="J17" s="1490" t="s">
        <v>1219</v>
      </c>
      <c r="K17" s="1393" t="s">
        <v>1159</v>
      </c>
      <c r="L17" s="1491">
        <f>+D20/E20</f>
        <v>0.40902255639097745</v>
      </c>
      <c r="M17" s="134">
        <f t="shared" si="3"/>
        <v>0.20637329286798178</v>
      </c>
      <c r="N17" s="134">
        <f t="shared" si="4"/>
        <v>0.10815109343936381</v>
      </c>
      <c r="O17" s="1492">
        <f t="shared" si="5"/>
        <v>4.4678055190538767E-2</v>
      </c>
    </row>
    <row r="18" spans="1:20" ht="11.1" customHeight="1" thickBot="1" x14ac:dyDescent="0.25">
      <c r="A18" s="1515" t="s">
        <v>1163</v>
      </c>
      <c r="B18" s="1516" t="s">
        <v>1218</v>
      </c>
      <c r="C18" s="1517" t="s">
        <v>1159</v>
      </c>
      <c r="D18" s="1518">
        <v>332</v>
      </c>
      <c r="E18" s="1479">
        <f>+D18+D19</f>
        <v>526</v>
      </c>
      <c r="F18" s="1479"/>
      <c r="G18" s="1479"/>
      <c r="H18" s="1479"/>
      <c r="I18" s="1501" t="s">
        <v>1163</v>
      </c>
      <c r="J18" s="1502" t="s">
        <v>1219</v>
      </c>
      <c r="K18" s="1398" t="s">
        <v>1160</v>
      </c>
      <c r="L18" s="1415">
        <f>+D21/E20</f>
        <v>0.5909774436090226</v>
      </c>
      <c r="M18" s="1415">
        <f t="shared" si="3"/>
        <v>0.29817905918057663</v>
      </c>
      <c r="N18" s="1415">
        <f t="shared" si="4"/>
        <v>0.15626242544731611</v>
      </c>
      <c r="O18" s="1503">
        <f t="shared" si="5"/>
        <v>6.4553219448094612E-2</v>
      </c>
      <c r="T18" s="47"/>
    </row>
    <row r="19" spans="1:20" ht="11.1" customHeight="1" x14ac:dyDescent="0.2">
      <c r="A19" s="1515" t="s">
        <v>1163</v>
      </c>
      <c r="B19" s="1516" t="s">
        <v>1218</v>
      </c>
      <c r="C19" s="1517" t="s">
        <v>1160</v>
      </c>
      <c r="D19" s="1518">
        <v>194</v>
      </c>
      <c r="E19" s="1479"/>
      <c r="F19" s="1479"/>
      <c r="G19" s="1479"/>
      <c r="H19" s="1479"/>
      <c r="I19" s="1504" t="s">
        <v>1201</v>
      </c>
      <c r="J19" s="1505" t="s">
        <v>1220</v>
      </c>
      <c r="K19" s="1519" t="s">
        <v>1159</v>
      </c>
      <c r="L19" s="1520">
        <f>+D25/E25</f>
        <v>0.5</v>
      </c>
      <c r="M19" s="1425">
        <f>+D25/$F$32</f>
        <v>0.125</v>
      </c>
      <c r="N19" s="1425">
        <f>+D25/$G$39</f>
        <v>4.7579065211307024E-2</v>
      </c>
      <c r="O19" s="1426">
        <f>+D25/$H$27</f>
        <v>2.7923784494086726E-2</v>
      </c>
    </row>
    <row r="20" spans="1:20" ht="11.1" customHeight="1" x14ac:dyDescent="0.2">
      <c r="A20" s="1515" t="s">
        <v>1163</v>
      </c>
      <c r="B20" s="1516" t="s">
        <v>1219</v>
      </c>
      <c r="C20" s="1517" t="s">
        <v>1159</v>
      </c>
      <c r="D20" s="1518">
        <v>272</v>
      </c>
      <c r="E20" s="1479">
        <f>+D20+D21</f>
        <v>665</v>
      </c>
      <c r="F20" s="1479"/>
      <c r="G20" s="1479"/>
      <c r="H20" s="1479"/>
      <c r="I20" s="1489" t="s">
        <v>1201</v>
      </c>
      <c r="J20" s="1490" t="s">
        <v>1220</v>
      </c>
      <c r="K20" s="1521" t="s">
        <v>1160</v>
      </c>
      <c r="L20" s="1491">
        <f>+D26/E25</f>
        <v>0.5</v>
      </c>
      <c r="M20" s="134">
        <f t="shared" ref="M20:M32" si="6">+D26/$F$32</f>
        <v>0.125</v>
      </c>
      <c r="N20" s="134">
        <f t="shared" ref="N20:N32" si="7">+D26/$G$39</f>
        <v>4.7579065211307024E-2</v>
      </c>
      <c r="O20" s="1412">
        <f t="shared" ref="O20:O32" si="8">+D26/$H$27</f>
        <v>2.7923784494086726E-2</v>
      </c>
    </row>
    <row r="21" spans="1:20" ht="11.1" customHeight="1" x14ac:dyDescent="0.2">
      <c r="A21" s="1522" t="s">
        <v>1163</v>
      </c>
      <c r="B21" s="1523" t="s">
        <v>1219</v>
      </c>
      <c r="C21" s="1524" t="s">
        <v>1160</v>
      </c>
      <c r="D21" s="1525">
        <v>393</v>
      </c>
      <c r="E21" s="1479"/>
      <c r="F21" s="1479"/>
      <c r="G21" s="1479"/>
      <c r="H21" s="1479"/>
      <c r="I21" s="1489" t="s">
        <v>1201</v>
      </c>
      <c r="J21" s="1490" t="s">
        <v>1221</v>
      </c>
      <c r="K21" s="1521" t="s">
        <v>1159</v>
      </c>
      <c r="L21" s="134">
        <f>+D27/E27</f>
        <v>0.49484536082474229</v>
      </c>
      <c r="M21" s="134">
        <f t="shared" si="6"/>
        <v>0.10588235294117647</v>
      </c>
      <c r="N21" s="134">
        <f t="shared" si="7"/>
        <v>4.0302267002518891E-2</v>
      </c>
      <c r="O21" s="1412">
        <f t="shared" si="8"/>
        <v>2.3653088042049936E-2</v>
      </c>
    </row>
    <row r="22" spans="1:20" ht="11.1" customHeight="1" x14ac:dyDescent="0.2">
      <c r="A22" s="1515" t="s">
        <v>1163</v>
      </c>
      <c r="B22" s="1516" t="s">
        <v>1222</v>
      </c>
      <c r="C22" s="1517" t="s">
        <v>1159</v>
      </c>
      <c r="D22" s="1518">
        <f>+D14+D16+D18+D20</f>
        <v>670</v>
      </c>
      <c r="E22" s="1479"/>
      <c r="F22" s="1479"/>
      <c r="G22" s="1479"/>
      <c r="H22" s="1479"/>
      <c r="I22" s="1489" t="s">
        <v>1201</v>
      </c>
      <c r="J22" s="1490" t="s">
        <v>1221</v>
      </c>
      <c r="K22" s="1521" t="s">
        <v>1160</v>
      </c>
      <c r="L22" s="1491">
        <f>+D28/E27</f>
        <v>0.50515463917525771</v>
      </c>
      <c r="M22" s="134">
        <f t="shared" si="6"/>
        <v>0.10808823529411765</v>
      </c>
      <c r="N22" s="134">
        <f t="shared" si="7"/>
        <v>4.1141897565071368E-2</v>
      </c>
      <c r="O22" s="1412">
        <f t="shared" si="8"/>
        <v>2.414586070959264E-2</v>
      </c>
    </row>
    <row r="23" spans="1:20" ht="11.1" customHeight="1" x14ac:dyDescent="0.2">
      <c r="A23" s="1522" t="s">
        <v>1163</v>
      </c>
      <c r="B23" s="1523" t="s">
        <v>1222</v>
      </c>
      <c r="C23" s="1524" t="s">
        <v>1160</v>
      </c>
      <c r="D23" s="1525">
        <f>+D15+D17+D19+D21</f>
        <v>648</v>
      </c>
      <c r="E23" s="1479"/>
      <c r="F23" s="1479"/>
      <c r="G23" s="1479"/>
      <c r="H23" s="1479"/>
      <c r="I23" s="1489" t="s">
        <v>1201</v>
      </c>
      <c r="J23" s="1490" t="s">
        <v>1223</v>
      </c>
      <c r="K23" s="1521" t="s">
        <v>1159</v>
      </c>
      <c r="L23" s="1491">
        <f>+D29/E29</f>
        <v>0.71818181818181814</v>
      </c>
      <c r="M23" s="134">
        <f t="shared" si="6"/>
        <v>0.17426470588235293</v>
      </c>
      <c r="N23" s="134">
        <f t="shared" si="7"/>
        <v>6.633081444164568E-2</v>
      </c>
      <c r="O23" s="1412">
        <f t="shared" si="8"/>
        <v>3.8929040735873853E-2</v>
      </c>
    </row>
    <row r="24" spans="1:20" ht="11.1" customHeight="1" thickBot="1" x14ac:dyDescent="0.25">
      <c r="A24" s="1526" t="s">
        <v>1163</v>
      </c>
      <c r="B24" s="1527" t="s">
        <v>1216</v>
      </c>
      <c r="C24" s="1528"/>
      <c r="D24" s="1529">
        <f>+D22+D23</f>
        <v>1318</v>
      </c>
      <c r="E24" s="1479"/>
      <c r="F24" s="1479"/>
      <c r="G24" s="1479"/>
      <c r="H24" s="1479"/>
      <c r="I24" s="1489" t="s">
        <v>1201</v>
      </c>
      <c r="J24" s="1490" t="s">
        <v>1223</v>
      </c>
      <c r="K24" s="1521" t="s">
        <v>1160</v>
      </c>
      <c r="L24" s="1491">
        <f>+D30/E29</f>
        <v>0.2818181818181818</v>
      </c>
      <c r="M24" s="134">
        <f t="shared" si="6"/>
        <v>6.8382352941176477E-2</v>
      </c>
      <c r="N24" s="134">
        <f t="shared" si="7"/>
        <v>2.6028547439126783E-2</v>
      </c>
      <c r="O24" s="1412">
        <f t="shared" si="8"/>
        <v>1.5275952693823916E-2</v>
      </c>
    </row>
    <row r="25" spans="1:20" ht="11.1" customHeight="1" x14ac:dyDescent="0.2">
      <c r="A25" s="1530" t="s">
        <v>1201</v>
      </c>
      <c r="B25" s="1531" t="s">
        <v>1220</v>
      </c>
      <c r="C25" s="1532" t="s">
        <v>1159</v>
      </c>
      <c r="D25" s="1533">
        <f>152+18</f>
        <v>170</v>
      </c>
      <c r="E25" s="1479">
        <f>+D25+D26</f>
        <v>340</v>
      </c>
      <c r="F25" s="1479"/>
      <c r="G25" s="1479"/>
      <c r="H25" s="1479"/>
      <c r="I25" s="1489" t="s">
        <v>1201</v>
      </c>
      <c r="J25" s="1490" t="s">
        <v>1224</v>
      </c>
      <c r="K25" s="1521" t="s">
        <v>1159</v>
      </c>
      <c r="L25" s="134">
        <v>0</v>
      </c>
      <c r="M25" s="134">
        <f t="shared" si="6"/>
        <v>0</v>
      </c>
      <c r="N25" s="134">
        <f t="shared" si="7"/>
        <v>0</v>
      </c>
      <c r="O25" s="1412">
        <f t="shared" si="8"/>
        <v>0</v>
      </c>
    </row>
    <row r="26" spans="1:20" ht="11.1" customHeight="1" x14ac:dyDescent="0.2">
      <c r="A26" s="1534" t="s">
        <v>1201</v>
      </c>
      <c r="B26" s="1535" t="s">
        <v>1220</v>
      </c>
      <c r="C26" s="1536" t="s">
        <v>1160</v>
      </c>
      <c r="D26" s="1537">
        <f>152+18</f>
        <v>170</v>
      </c>
      <c r="E26" s="1479"/>
      <c r="F26" s="1479"/>
      <c r="G26" s="1479"/>
      <c r="H26" s="1479"/>
      <c r="I26" s="1489" t="s">
        <v>1201</v>
      </c>
      <c r="J26" s="1490" t="s">
        <v>1224</v>
      </c>
      <c r="K26" s="1521" t="s">
        <v>1160</v>
      </c>
      <c r="L26" s="134">
        <v>0</v>
      </c>
      <c r="M26" s="134">
        <f t="shared" si="6"/>
        <v>0</v>
      </c>
      <c r="N26" s="134">
        <f t="shared" si="7"/>
        <v>0</v>
      </c>
      <c r="O26" s="1412">
        <f t="shared" si="8"/>
        <v>0</v>
      </c>
    </row>
    <row r="27" spans="1:20" ht="11.1" customHeight="1" x14ac:dyDescent="0.2">
      <c r="A27" s="1534" t="s">
        <v>1201</v>
      </c>
      <c r="B27" s="1535" t="s">
        <v>1221</v>
      </c>
      <c r="C27" s="1536" t="s">
        <v>1159</v>
      </c>
      <c r="D27" s="1537">
        <v>144</v>
      </c>
      <c r="E27" s="1479">
        <f>+D27+D28</f>
        <v>291</v>
      </c>
      <c r="F27" s="1479"/>
      <c r="G27" s="1479"/>
      <c r="H27" s="1479">
        <f>+G11+G39</f>
        <v>6088</v>
      </c>
      <c r="I27" s="1489" t="s">
        <v>1201</v>
      </c>
      <c r="J27" s="1490" t="s">
        <v>1225</v>
      </c>
      <c r="K27" s="1521" t="s">
        <v>1159</v>
      </c>
      <c r="L27" s="1491">
        <f>+D33/E33</f>
        <v>0.6875</v>
      </c>
      <c r="M27" s="134">
        <f t="shared" si="6"/>
        <v>4.8529411764705883E-2</v>
      </c>
      <c r="N27" s="134">
        <f t="shared" si="7"/>
        <v>1.8471872376154493E-2</v>
      </c>
      <c r="O27" s="1412">
        <f t="shared" si="8"/>
        <v>1.0840998685939553E-2</v>
      </c>
    </row>
    <row r="28" spans="1:20" ht="11.1" customHeight="1" x14ac:dyDescent="0.2">
      <c r="A28" s="1534" t="s">
        <v>1201</v>
      </c>
      <c r="B28" s="1535" t="s">
        <v>1221</v>
      </c>
      <c r="C28" s="1536" t="s">
        <v>1160</v>
      </c>
      <c r="D28" s="1537">
        <v>147</v>
      </c>
      <c r="E28" s="1479"/>
      <c r="F28" s="1479"/>
      <c r="G28" s="1479"/>
      <c r="H28" s="1479"/>
      <c r="I28" s="1489" t="s">
        <v>1201</v>
      </c>
      <c r="J28" s="1490" t="s">
        <v>1225</v>
      </c>
      <c r="K28" s="1521" t="s">
        <v>1160</v>
      </c>
      <c r="L28" s="1491">
        <f>+D34/E33</f>
        <v>0.3125</v>
      </c>
      <c r="M28" s="134">
        <f t="shared" si="6"/>
        <v>2.2058823529411766E-2</v>
      </c>
      <c r="N28" s="134">
        <f t="shared" si="7"/>
        <v>8.3963056255247689E-3</v>
      </c>
      <c r="O28" s="1412">
        <f t="shared" si="8"/>
        <v>4.9277266754270696E-3</v>
      </c>
    </row>
    <row r="29" spans="1:20" ht="11.1" customHeight="1" x14ac:dyDescent="0.2">
      <c r="A29" s="1534" t="s">
        <v>1201</v>
      </c>
      <c r="B29" s="1535" t="s">
        <v>1223</v>
      </c>
      <c r="C29" s="1536" t="s">
        <v>1159</v>
      </c>
      <c r="D29" s="1537">
        <f>1+236</f>
        <v>237</v>
      </c>
      <c r="E29" s="1479">
        <f>+D29+D30</f>
        <v>330</v>
      </c>
      <c r="F29" s="1479"/>
      <c r="G29" s="1479"/>
      <c r="H29" s="1479"/>
      <c r="I29" s="1489" t="s">
        <v>1201</v>
      </c>
      <c r="J29" s="764" t="s">
        <v>1226</v>
      </c>
      <c r="K29" s="1521" t="s">
        <v>1159</v>
      </c>
      <c r="L29" s="1491">
        <f>+D35/E35</f>
        <v>0.51376146788990829</v>
      </c>
      <c r="M29" s="134">
        <f t="shared" si="6"/>
        <v>4.1176470588235294E-2</v>
      </c>
      <c r="N29" s="134">
        <f t="shared" si="7"/>
        <v>1.5673103834312901E-2</v>
      </c>
      <c r="O29" s="1412">
        <f t="shared" si="8"/>
        <v>9.1984231274638631E-3</v>
      </c>
    </row>
    <row r="30" spans="1:20" ht="11.1" customHeight="1" x14ac:dyDescent="0.2">
      <c r="A30" s="1534" t="s">
        <v>1201</v>
      </c>
      <c r="B30" s="1535" t="s">
        <v>1223</v>
      </c>
      <c r="C30" s="1536" t="s">
        <v>1160</v>
      </c>
      <c r="D30" s="1537">
        <v>93</v>
      </c>
      <c r="E30" s="1479"/>
      <c r="F30" s="1479"/>
      <c r="G30" s="1479"/>
      <c r="H30" s="1479"/>
      <c r="I30" s="1489" t="s">
        <v>1201</v>
      </c>
      <c r="J30" s="764" t="s">
        <v>1226</v>
      </c>
      <c r="K30" s="1521" t="s">
        <v>1160</v>
      </c>
      <c r="L30" s="1491">
        <f>+D36/E35</f>
        <v>0.48623853211009177</v>
      </c>
      <c r="M30" s="134">
        <f t="shared" si="6"/>
        <v>3.8970588235294118E-2</v>
      </c>
      <c r="N30" s="134">
        <f t="shared" si="7"/>
        <v>1.4833473271760425E-2</v>
      </c>
      <c r="O30" s="1412">
        <f t="shared" si="8"/>
        <v>8.7056504599211555E-3</v>
      </c>
    </row>
    <row r="31" spans="1:20" ht="11.1" customHeight="1" x14ac:dyDescent="0.2">
      <c r="A31" s="1534" t="s">
        <v>1201</v>
      </c>
      <c r="B31" s="1535" t="s">
        <v>1224</v>
      </c>
      <c r="C31" s="1536" t="s">
        <v>1159</v>
      </c>
      <c r="D31" s="1537">
        <v>0</v>
      </c>
      <c r="E31" s="1479">
        <f>+D31+D32</f>
        <v>0</v>
      </c>
      <c r="F31" s="1479"/>
      <c r="G31" s="1479"/>
      <c r="H31" s="1479"/>
      <c r="I31" s="1489" t="s">
        <v>1201</v>
      </c>
      <c r="J31" s="764" t="s">
        <v>1227</v>
      </c>
      <c r="K31" s="1521" t="s">
        <v>1159</v>
      </c>
      <c r="L31" s="134">
        <f>+D37/E37</f>
        <v>0.43814432989690721</v>
      </c>
      <c r="M31" s="134">
        <f t="shared" si="6"/>
        <v>6.25E-2</v>
      </c>
      <c r="N31" s="134">
        <f t="shared" si="7"/>
        <v>2.3789532605653512E-2</v>
      </c>
      <c r="O31" s="1412">
        <f t="shared" si="8"/>
        <v>1.3961892247043363E-2</v>
      </c>
      <c r="P31" s="1538"/>
    </row>
    <row r="32" spans="1:20" ht="11.1" customHeight="1" thickBot="1" x14ac:dyDescent="0.25">
      <c r="A32" s="1534" t="s">
        <v>1201</v>
      </c>
      <c r="B32" s="1535" t="s">
        <v>1224</v>
      </c>
      <c r="C32" s="1536" t="s">
        <v>1160</v>
      </c>
      <c r="D32" s="1537">
        <v>0</v>
      </c>
      <c r="E32" s="1479"/>
      <c r="F32" s="1479">
        <f>SUM(E25:E37)</f>
        <v>1360</v>
      </c>
      <c r="G32" s="1479"/>
      <c r="H32" s="1479"/>
      <c r="I32" s="1501" t="s">
        <v>1201</v>
      </c>
      <c r="J32" s="763" t="s">
        <v>1227</v>
      </c>
      <c r="K32" s="1539" t="s">
        <v>1160</v>
      </c>
      <c r="L32" s="1540">
        <f>+D38/E37</f>
        <v>0.56185567010309279</v>
      </c>
      <c r="M32" s="1415">
        <f t="shared" si="6"/>
        <v>8.0147058823529418E-2</v>
      </c>
      <c r="N32" s="1415">
        <f t="shared" si="7"/>
        <v>3.0506577106073327E-2</v>
      </c>
      <c r="O32" s="1416">
        <f t="shared" si="8"/>
        <v>1.7904073587385019E-2</v>
      </c>
    </row>
    <row r="33" spans="1:16" ht="11.1" customHeight="1" x14ac:dyDescent="0.2">
      <c r="A33" s="1534" t="s">
        <v>1201</v>
      </c>
      <c r="B33" s="1535" t="s">
        <v>1225</v>
      </c>
      <c r="C33" s="1536" t="s">
        <v>1159</v>
      </c>
      <c r="D33" s="1537">
        <v>66</v>
      </c>
      <c r="E33" s="1479">
        <f>+D33+D34</f>
        <v>96</v>
      </c>
      <c r="F33" s="1479"/>
      <c r="G33" s="1479"/>
      <c r="H33" s="1479"/>
      <c r="I33" s="1504" t="s">
        <v>1204</v>
      </c>
      <c r="J33" s="1505" t="s">
        <v>1228</v>
      </c>
      <c r="K33" s="1519" t="s">
        <v>1159</v>
      </c>
      <c r="L33" s="1541">
        <f>+D42/E42</f>
        <v>0.73167358229598889</v>
      </c>
      <c r="M33" s="1425">
        <f>+D42/$F$45</f>
        <v>0.23904202440126526</v>
      </c>
      <c r="N33" s="1425">
        <f>+D42/$G$39</f>
        <v>0.1480548558634201</v>
      </c>
      <c r="O33" s="1426">
        <f>+D42/$H$27</f>
        <v>8.6892247043363999E-2</v>
      </c>
      <c r="P33" s="1538"/>
    </row>
    <row r="34" spans="1:16" ht="11.1" customHeight="1" x14ac:dyDescent="0.2">
      <c r="A34" s="1534" t="s">
        <v>1201</v>
      </c>
      <c r="B34" s="1535" t="s">
        <v>1225</v>
      </c>
      <c r="C34" s="1536" t="s">
        <v>1160</v>
      </c>
      <c r="D34" s="1537">
        <v>30</v>
      </c>
      <c r="E34" s="1479"/>
      <c r="F34" s="1479"/>
      <c r="G34" s="1479"/>
      <c r="H34" s="1479"/>
      <c r="I34" s="1489" t="s">
        <v>1204</v>
      </c>
      <c r="J34" s="1490" t="s">
        <v>1228</v>
      </c>
      <c r="K34" s="1521" t="s">
        <v>1160</v>
      </c>
      <c r="L34" s="1542">
        <f>+D43/E42</f>
        <v>0.26832641770401106</v>
      </c>
      <c r="M34" s="134">
        <f t="shared" ref="M34:M42" si="9">+D43/$F$45</f>
        <v>8.7663804789877994E-2</v>
      </c>
      <c r="N34" s="134">
        <f t="shared" ref="N34:N42" si="10">+D43/$G$39</f>
        <v>5.4296109711726839E-2</v>
      </c>
      <c r="O34" s="1412">
        <f t="shared" ref="O34:O42" si="11">+D43/$H$27</f>
        <v>3.1865965834428384E-2</v>
      </c>
    </row>
    <row r="35" spans="1:16" ht="11.1" customHeight="1" x14ac:dyDescent="0.2">
      <c r="A35" s="1534" t="s">
        <v>1201</v>
      </c>
      <c r="B35" s="1543" t="s">
        <v>1226</v>
      </c>
      <c r="C35" s="1536" t="s">
        <v>1159</v>
      </c>
      <c r="D35" s="1544">
        <v>56</v>
      </c>
      <c r="E35" s="1479">
        <f>+D35+D36</f>
        <v>109</v>
      </c>
      <c r="F35" s="1479"/>
      <c r="G35" s="1479"/>
      <c r="H35" s="1479"/>
      <c r="I35" s="1489" t="s">
        <v>1204</v>
      </c>
      <c r="J35" s="1490" t="s">
        <v>1229</v>
      </c>
      <c r="K35" s="1521" t="s">
        <v>1159</v>
      </c>
      <c r="L35" s="1545">
        <f>+D44/E44</f>
        <v>0.76470588235294112</v>
      </c>
      <c r="M35" s="134">
        <f t="shared" si="9"/>
        <v>5.8743786714866696E-3</v>
      </c>
      <c r="N35" s="134">
        <f t="shared" si="10"/>
        <v>3.6383991043940668E-3</v>
      </c>
      <c r="O35" s="1412">
        <f t="shared" si="11"/>
        <v>2.1353482260183967E-3</v>
      </c>
      <c r="P35" s="1538"/>
    </row>
    <row r="36" spans="1:16" ht="11.1" customHeight="1" x14ac:dyDescent="0.2">
      <c r="A36" s="1534" t="s">
        <v>1201</v>
      </c>
      <c r="B36" s="1543" t="s">
        <v>1226</v>
      </c>
      <c r="C36" s="1536" t="s">
        <v>1160</v>
      </c>
      <c r="D36" s="1544">
        <f>1+52</f>
        <v>53</v>
      </c>
      <c r="E36" s="1479"/>
      <c r="F36" s="1479"/>
      <c r="G36" s="1479"/>
      <c r="H36" s="1479"/>
      <c r="I36" s="1489" t="s">
        <v>1204</v>
      </c>
      <c r="J36" s="1490" t="s">
        <v>1229</v>
      </c>
      <c r="K36" s="1490" t="s">
        <v>1160</v>
      </c>
      <c r="L36" s="1545">
        <f>+D45/E44</f>
        <v>0.23529411764705882</v>
      </c>
      <c r="M36" s="134">
        <f t="shared" si="9"/>
        <v>1.8075011296882061E-3</v>
      </c>
      <c r="N36" s="134">
        <f t="shared" si="10"/>
        <v>1.1195074167366359E-3</v>
      </c>
      <c r="O36" s="1412">
        <f t="shared" si="11"/>
        <v>6.5703022339027597E-4</v>
      </c>
    </row>
    <row r="37" spans="1:16" ht="11.1" customHeight="1" x14ac:dyDescent="0.2">
      <c r="A37" s="1546" t="s">
        <v>1201</v>
      </c>
      <c r="B37" s="1547" t="s">
        <v>1227</v>
      </c>
      <c r="C37" s="1548" t="s">
        <v>1159</v>
      </c>
      <c r="D37" s="1544">
        <f>3+1+1+76+4</f>
        <v>85</v>
      </c>
      <c r="E37" s="1479">
        <f>+D37+D38</f>
        <v>194</v>
      </c>
      <c r="F37" s="1479"/>
      <c r="G37" s="1479"/>
      <c r="H37" s="1479"/>
      <c r="I37" s="1489" t="s">
        <v>1204</v>
      </c>
      <c r="J37" s="1490" t="s">
        <v>1230</v>
      </c>
      <c r="K37" s="1521" t="s">
        <v>1159</v>
      </c>
      <c r="L37" s="1545">
        <f>+D46/E46</f>
        <v>0.58297872340425527</v>
      </c>
      <c r="M37" s="134">
        <f t="shared" si="9"/>
        <v>0.37144148215092637</v>
      </c>
      <c r="N37" s="134">
        <f t="shared" si="10"/>
        <v>0.23005877413937867</v>
      </c>
      <c r="O37" s="1412">
        <f t="shared" si="11"/>
        <v>0.1350197109067017</v>
      </c>
      <c r="P37" s="1538"/>
    </row>
    <row r="38" spans="1:16" ht="11.1" customHeight="1" x14ac:dyDescent="0.2">
      <c r="A38" s="1549" t="s">
        <v>1201</v>
      </c>
      <c r="B38" s="1550" t="s">
        <v>1227</v>
      </c>
      <c r="C38" s="1551" t="s">
        <v>1160</v>
      </c>
      <c r="D38" s="1552">
        <f>1+2+1+96+9</f>
        <v>109</v>
      </c>
      <c r="E38" s="1479"/>
      <c r="F38" s="1479"/>
      <c r="G38" s="1479"/>
      <c r="H38" s="1479"/>
      <c r="I38" s="1489" t="s">
        <v>1204</v>
      </c>
      <c r="J38" s="1490" t="s">
        <v>1230</v>
      </c>
      <c r="K38" s="1521" t="s">
        <v>1160</v>
      </c>
      <c r="L38" s="1542">
        <f>+D47/E46</f>
        <v>0.41702127659574467</v>
      </c>
      <c r="M38" s="134">
        <f t="shared" si="9"/>
        <v>0.26570266606416632</v>
      </c>
      <c r="N38" s="134">
        <f t="shared" si="10"/>
        <v>0.16456759026028547</v>
      </c>
      <c r="O38" s="1412">
        <f t="shared" si="11"/>
        <v>9.6583442838370559E-2</v>
      </c>
    </row>
    <row r="39" spans="1:16" ht="11.1" customHeight="1" x14ac:dyDescent="0.2">
      <c r="A39" s="1553" t="s">
        <v>1201</v>
      </c>
      <c r="B39" s="1554" t="s">
        <v>1222</v>
      </c>
      <c r="C39" s="1555" t="s">
        <v>1159</v>
      </c>
      <c r="D39" s="1556">
        <f>+D25+D27+D29+D31+D33+D35+D37</f>
        <v>758</v>
      </c>
      <c r="E39" s="1479"/>
      <c r="F39" s="1479"/>
      <c r="G39" s="1479">
        <f>+F32+F45</f>
        <v>3573</v>
      </c>
      <c r="H39" s="1479"/>
      <c r="I39" s="1489" t="s">
        <v>1204</v>
      </c>
      <c r="J39" s="1490" t="s">
        <v>1231</v>
      </c>
      <c r="K39" s="1521" t="s">
        <v>1159</v>
      </c>
      <c r="L39" s="1542">
        <f>+D48/E48</f>
        <v>0.61403508771929827</v>
      </c>
      <c r="M39" s="134">
        <f t="shared" si="9"/>
        <v>1.5815634884771803E-2</v>
      </c>
      <c r="N39" s="134">
        <f t="shared" si="10"/>
        <v>9.7956898964455634E-3</v>
      </c>
      <c r="O39" s="1412">
        <f t="shared" si="11"/>
        <v>5.7490144546649144E-3</v>
      </c>
    </row>
    <row r="40" spans="1:16" ht="11.1" customHeight="1" x14ac:dyDescent="0.2">
      <c r="A40" s="1557" t="s">
        <v>1201</v>
      </c>
      <c r="B40" s="1558" t="s">
        <v>1222</v>
      </c>
      <c r="C40" s="1559" t="s">
        <v>1160</v>
      </c>
      <c r="D40" s="1560">
        <f>+D26+D28+D30+D32+D34+D36+D38</f>
        <v>602</v>
      </c>
      <c r="E40" s="1479"/>
      <c r="F40" s="1479"/>
      <c r="G40" s="1479"/>
      <c r="H40" s="1479"/>
      <c r="I40" s="1489" t="s">
        <v>1204</v>
      </c>
      <c r="J40" s="1490" t="s">
        <v>1231</v>
      </c>
      <c r="K40" s="1521" t="s">
        <v>1160</v>
      </c>
      <c r="L40" s="1542">
        <f>+D49/E48</f>
        <v>0.38596491228070173</v>
      </c>
      <c r="M40" s="134">
        <f t="shared" si="9"/>
        <v>9.9412562132851334E-3</v>
      </c>
      <c r="N40" s="134">
        <f t="shared" si="10"/>
        <v>6.1572907920514975E-3</v>
      </c>
      <c r="O40" s="1412">
        <f t="shared" si="11"/>
        <v>3.6136662286465177E-3</v>
      </c>
    </row>
    <row r="41" spans="1:16" ht="11.1" customHeight="1" thickBot="1" x14ac:dyDescent="0.25">
      <c r="A41" s="1561" t="s">
        <v>1201</v>
      </c>
      <c r="B41" s="1562" t="s">
        <v>1216</v>
      </c>
      <c r="C41" s="1563"/>
      <c r="D41" s="1564">
        <f>+D39+D40</f>
        <v>1360</v>
      </c>
      <c r="E41" s="1479"/>
      <c r="F41" s="1479"/>
      <c r="G41" s="1479"/>
      <c r="H41" s="1479"/>
      <c r="I41" s="1489" t="s">
        <v>1204</v>
      </c>
      <c r="J41" s="1490" t="s">
        <v>1232</v>
      </c>
      <c r="K41" s="1521" t="s">
        <v>1159</v>
      </c>
      <c r="L41" s="1542">
        <f>+D50/E50</f>
        <v>0.5</v>
      </c>
      <c r="M41" s="134">
        <f t="shared" si="9"/>
        <v>1.3556258472661546E-3</v>
      </c>
      <c r="N41" s="134">
        <f t="shared" si="10"/>
        <v>8.3963056255247689E-4</v>
      </c>
      <c r="O41" s="1412">
        <f t="shared" si="11"/>
        <v>4.9277266754270692E-4</v>
      </c>
    </row>
    <row r="42" spans="1:16" ht="11.1" customHeight="1" thickBot="1" x14ac:dyDescent="0.25">
      <c r="A42" s="1565" t="s">
        <v>1204</v>
      </c>
      <c r="B42" s="1566" t="s">
        <v>1228</v>
      </c>
      <c r="C42" s="1567" t="s">
        <v>1159</v>
      </c>
      <c r="D42" s="1568">
        <v>529</v>
      </c>
      <c r="E42" s="1479">
        <f>+D42+D43</f>
        <v>723</v>
      </c>
      <c r="F42" s="1479"/>
      <c r="G42" s="1479"/>
      <c r="H42" s="1479"/>
      <c r="I42" s="1501" t="s">
        <v>1204</v>
      </c>
      <c r="J42" s="1502" t="s">
        <v>1232</v>
      </c>
      <c r="K42" s="1539" t="s">
        <v>1160</v>
      </c>
      <c r="L42" s="1540">
        <f>+D51/E50</f>
        <v>0.5</v>
      </c>
      <c r="M42" s="1415">
        <f t="shared" si="9"/>
        <v>1.3556258472661546E-3</v>
      </c>
      <c r="N42" s="1415">
        <f t="shared" si="10"/>
        <v>8.3963056255247689E-4</v>
      </c>
      <c r="O42" s="1416">
        <f t="shared" si="11"/>
        <v>4.9277266754270692E-4</v>
      </c>
    </row>
    <row r="43" spans="1:16" ht="11.1" customHeight="1" thickBot="1" x14ac:dyDescent="0.25">
      <c r="A43" s="1569" t="s">
        <v>1204</v>
      </c>
      <c r="B43" s="1570" t="s">
        <v>1228</v>
      </c>
      <c r="C43" s="1571" t="s">
        <v>1160</v>
      </c>
      <c r="D43" s="1572">
        <v>194</v>
      </c>
      <c r="E43" s="1479"/>
      <c r="F43" s="1479"/>
      <c r="G43" s="1479"/>
      <c r="H43" s="1479"/>
      <c r="I43" s="764"/>
      <c r="J43" s="764"/>
      <c r="K43" s="764"/>
      <c r="L43" s="1542"/>
      <c r="M43" s="764"/>
      <c r="N43" s="764"/>
    </row>
    <row r="44" spans="1:16" ht="11.1" customHeight="1" thickBot="1" x14ac:dyDescent="0.25">
      <c r="A44" s="1569" t="s">
        <v>1204</v>
      </c>
      <c r="B44" s="1570" t="s">
        <v>1229</v>
      </c>
      <c r="C44" s="1571" t="s">
        <v>1159</v>
      </c>
      <c r="D44" s="1572">
        <v>13</v>
      </c>
      <c r="E44" s="1479">
        <f>+D44+D45</f>
        <v>17</v>
      </c>
      <c r="F44" s="1479"/>
      <c r="G44" s="1479"/>
      <c r="H44" s="1479"/>
      <c r="J44" s="1573" t="s">
        <v>1153</v>
      </c>
      <c r="K44" s="1574" t="s">
        <v>1208</v>
      </c>
      <c r="L44" s="1575" t="s">
        <v>1185</v>
      </c>
      <c r="M44" s="1576" t="s">
        <v>1186</v>
      </c>
      <c r="N44" s="1577" t="s">
        <v>1187</v>
      </c>
    </row>
    <row r="45" spans="1:16" ht="11.1" customHeight="1" x14ac:dyDescent="0.2">
      <c r="A45" s="1569" t="s">
        <v>1204</v>
      </c>
      <c r="B45" s="1570" t="s">
        <v>1229</v>
      </c>
      <c r="C45" s="1570" t="s">
        <v>1160</v>
      </c>
      <c r="D45" s="1572">
        <v>4</v>
      </c>
      <c r="E45" s="1479"/>
      <c r="F45" s="1479">
        <f>SUM(E42:E50)</f>
        <v>2213</v>
      </c>
      <c r="G45" s="1479"/>
      <c r="H45" s="1479"/>
      <c r="J45" s="1578" t="s">
        <v>1181</v>
      </c>
      <c r="K45" s="1389" t="s">
        <v>1159</v>
      </c>
      <c r="L45" s="1387">
        <f>+D11/F6</f>
        <v>0.43525480367585628</v>
      </c>
      <c r="M45" s="1579">
        <f>+D11/G11</f>
        <v>0.20715705765407555</v>
      </c>
      <c r="N45" s="1579">
        <f>+D11/H27</f>
        <v>8.5578186596583436E-2</v>
      </c>
    </row>
    <row r="46" spans="1:16" ht="11.1" customHeight="1" thickBot="1" x14ac:dyDescent="0.25">
      <c r="A46" s="1569" t="s">
        <v>1204</v>
      </c>
      <c r="B46" s="1570" t="s">
        <v>1230</v>
      </c>
      <c r="C46" s="1571" t="s">
        <v>1159</v>
      </c>
      <c r="D46" s="1572">
        <v>822</v>
      </c>
      <c r="E46" s="1479">
        <f>+D46+D47</f>
        <v>1410</v>
      </c>
      <c r="F46" s="1479"/>
      <c r="G46" s="1479"/>
      <c r="H46" s="1479"/>
      <c r="J46" s="1580"/>
      <c r="K46" s="1393" t="s">
        <v>1160</v>
      </c>
      <c r="L46" s="1387">
        <f>+D12/F6</f>
        <v>0.56474519632414366</v>
      </c>
      <c r="M46" s="1579">
        <f>+D12/G11</f>
        <v>0.26878727634194832</v>
      </c>
      <c r="N46" s="1579">
        <f>+D12/H27</f>
        <v>0.11103810775295664</v>
      </c>
    </row>
    <row r="47" spans="1:16" ht="11.1" customHeight="1" x14ac:dyDescent="0.2">
      <c r="A47" s="1569" t="s">
        <v>1204</v>
      </c>
      <c r="B47" s="1570" t="s">
        <v>1230</v>
      </c>
      <c r="C47" s="1571" t="s">
        <v>1160</v>
      </c>
      <c r="D47" s="1572">
        <v>588</v>
      </c>
      <c r="E47" s="1479"/>
      <c r="F47" s="1479"/>
      <c r="G47" s="1479"/>
      <c r="H47" s="1479"/>
      <c r="J47" s="1578" t="s">
        <v>1148</v>
      </c>
      <c r="K47" s="1389" t="s">
        <v>1159</v>
      </c>
      <c r="L47" s="1581">
        <f>+D22/F17</f>
        <v>0.50834597875569043</v>
      </c>
      <c r="M47" s="1579">
        <f>+D22/G11</f>
        <v>0.26640159045725648</v>
      </c>
      <c r="N47" s="1579">
        <f>+D22/H27</f>
        <v>0.11005256241787122</v>
      </c>
    </row>
    <row r="48" spans="1:16" ht="11.1" customHeight="1" thickBot="1" x14ac:dyDescent="0.25">
      <c r="A48" s="1569" t="s">
        <v>1204</v>
      </c>
      <c r="B48" s="1570" t="s">
        <v>1231</v>
      </c>
      <c r="C48" s="1571" t="s">
        <v>1159</v>
      </c>
      <c r="D48" s="1572">
        <v>35</v>
      </c>
      <c r="E48" s="1477">
        <f>+D48+D49</f>
        <v>57</v>
      </c>
      <c r="F48" s="1477"/>
      <c r="G48" s="1477"/>
      <c r="H48" s="1477"/>
      <c r="J48" s="1580"/>
      <c r="K48" s="1393" t="s">
        <v>1160</v>
      </c>
      <c r="L48" s="1387">
        <f>+D23/F17</f>
        <v>0.49165402124430957</v>
      </c>
      <c r="M48" s="1579">
        <f>+D23/G11</f>
        <v>0.25765407554671971</v>
      </c>
      <c r="N48" s="1579">
        <f>+D23/H27</f>
        <v>0.10643889618922471</v>
      </c>
    </row>
    <row r="49" spans="1:15" ht="11.1" customHeight="1" x14ac:dyDescent="0.2">
      <c r="A49" s="1569" t="s">
        <v>1204</v>
      </c>
      <c r="B49" s="1570" t="s">
        <v>1231</v>
      </c>
      <c r="C49" s="1571" t="s">
        <v>1160</v>
      </c>
      <c r="D49" s="1572">
        <v>22</v>
      </c>
      <c r="E49" s="1477"/>
      <c r="F49" s="1477"/>
      <c r="G49" s="1477"/>
      <c r="H49" s="1477"/>
      <c r="J49" s="1578" t="s">
        <v>1165</v>
      </c>
      <c r="K49" s="1389" t="s">
        <v>1159</v>
      </c>
      <c r="L49" s="1581">
        <f>+D39/F32</f>
        <v>0.55735294117647061</v>
      </c>
      <c r="M49" s="1582">
        <f>++D39/G39</f>
        <v>0.2121466554715925</v>
      </c>
      <c r="N49" s="1579">
        <f>+D39/H27</f>
        <v>0.1245072273324573</v>
      </c>
    </row>
    <row r="50" spans="1:15" ht="11.1" customHeight="1" thickBot="1" x14ac:dyDescent="0.25">
      <c r="A50" s="1569" t="s">
        <v>1204</v>
      </c>
      <c r="B50" s="1570" t="s">
        <v>1232</v>
      </c>
      <c r="C50" s="1571" t="s">
        <v>1159</v>
      </c>
      <c r="D50" s="1572">
        <v>3</v>
      </c>
      <c r="E50" s="1477">
        <f>+D50+D51</f>
        <v>6</v>
      </c>
      <c r="F50" s="1477"/>
      <c r="G50" s="1477"/>
      <c r="H50" s="1477"/>
      <c r="J50" s="1580"/>
      <c r="K50" s="1393" t="s">
        <v>1160</v>
      </c>
      <c r="L50" s="1387">
        <f>+D40/F32</f>
        <v>0.44264705882352939</v>
      </c>
      <c r="M50" s="1579">
        <f>+D40/G39</f>
        <v>0.16848586621886369</v>
      </c>
      <c r="N50" s="1579">
        <f>+D40/H27</f>
        <v>9.888304862023653E-2</v>
      </c>
    </row>
    <row r="51" spans="1:15" ht="11.1" customHeight="1" x14ac:dyDescent="0.2">
      <c r="A51" s="1583" t="s">
        <v>1204</v>
      </c>
      <c r="B51" s="1584" t="s">
        <v>1232</v>
      </c>
      <c r="C51" s="1585" t="s">
        <v>1160</v>
      </c>
      <c r="D51" s="1586">
        <v>3</v>
      </c>
      <c r="E51" s="1477"/>
      <c r="F51" s="1477"/>
      <c r="G51" s="1477"/>
      <c r="H51" s="1477"/>
      <c r="J51" s="1578" t="s">
        <v>1167</v>
      </c>
      <c r="K51" s="1389" t="s">
        <v>1159</v>
      </c>
      <c r="L51" s="1581">
        <f>+D52/F45</f>
        <v>0.63352914595571619</v>
      </c>
      <c r="M51" s="1579">
        <f>+D52/G39</f>
        <v>0.39238734956619087</v>
      </c>
      <c r="N51" s="1579">
        <f>+D52/H27</f>
        <v>0.23028909329829172</v>
      </c>
    </row>
    <row r="52" spans="1:15" ht="11.1" customHeight="1" thickBot="1" x14ac:dyDescent="0.25">
      <c r="A52" s="1569" t="s">
        <v>1204</v>
      </c>
      <c r="B52" s="1570" t="s">
        <v>1222</v>
      </c>
      <c r="C52" s="1571" t="s">
        <v>1159</v>
      </c>
      <c r="D52" s="1587">
        <f>+D42+D44+D46+D48+D50</f>
        <v>1402</v>
      </c>
      <c r="E52" s="1477"/>
      <c r="F52" s="1477"/>
      <c r="G52" s="1477"/>
      <c r="H52" s="1477"/>
      <c r="J52" s="1580"/>
      <c r="K52" s="1398" t="s">
        <v>1160</v>
      </c>
      <c r="L52" s="1588">
        <f>+D53/F45</f>
        <v>0.36647085404428376</v>
      </c>
      <c r="M52" s="1589">
        <f>+D53/G39</f>
        <v>0.22698012874335294</v>
      </c>
      <c r="N52" s="1589">
        <f>+D53/H27</f>
        <v>0.13321287779237845</v>
      </c>
      <c r="O52" s="1382"/>
    </row>
    <row r="53" spans="1:15" ht="11.1" customHeight="1" x14ac:dyDescent="0.2">
      <c r="A53" s="1583" t="s">
        <v>1204</v>
      </c>
      <c r="B53" s="1584" t="s">
        <v>1222</v>
      </c>
      <c r="C53" s="1585" t="s">
        <v>1160</v>
      </c>
      <c r="D53" s="1590">
        <f>+D43+D45+D47+D49+D51</f>
        <v>811</v>
      </c>
      <c r="E53" s="1477"/>
      <c r="F53" s="1477"/>
      <c r="G53" s="1477"/>
      <c r="H53" s="1477"/>
      <c r="J53" s="1591" t="s">
        <v>1168</v>
      </c>
      <c r="K53" s="1389" t="s">
        <v>1159</v>
      </c>
      <c r="L53" s="1574"/>
      <c r="M53" s="1581">
        <f>+(D11+D22)/G11</f>
        <v>0.47355864811133203</v>
      </c>
      <c r="N53" s="1582">
        <f>+(D11+D22)/H27</f>
        <v>0.19563074901445465</v>
      </c>
    </row>
    <row r="54" spans="1:15" ht="11.1" customHeight="1" thickBot="1" x14ac:dyDescent="0.25">
      <c r="A54" s="1592" t="s">
        <v>1204</v>
      </c>
      <c r="B54" s="1593" t="s">
        <v>1216</v>
      </c>
      <c r="C54" s="1594"/>
      <c r="D54" s="1595">
        <f>+D52+D53</f>
        <v>2213</v>
      </c>
      <c r="E54" s="1477"/>
      <c r="F54" s="1477"/>
      <c r="G54" s="1477"/>
      <c r="H54" s="1477"/>
      <c r="J54" s="1596"/>
      <c r="K54" s="1398" t="s">
        <v>1160</v>
      </c>
      <c r="L54" s="1597"/>
      <c r="M54" s="1588">
        <f>+(D12+D23)/G11</f>
        <v>0.52644135188866803</v>
      </c>
      <c r="N54" s="1579">
        <f>+(D12+D23)/H27</f>
        <v>0.21747700394218134</v>
      </c>
    </row>
    <row r="55" spans="1:15" ht="11.1" customHeight="1" x14ac:dyDescent="0.2">
      <c r="A55" s="1477"/>
      <c r="B55" s="1477"/>
      <c r="C55" s="1477"/>
      <c r="D55" s="1477"/>
      <c r="E55" s="1477"/>
      <c r="F55" s="1477"/>
      <c r="G55" s="1477"/>
      <c r="H55" s="1477"/>
      <c r="J55" s="1591" t="s">
        <v>1169</v>
      </c>
      <c r="K55" s="1389" t="s">
        <v>1159</v>
      </c>
      <c r="L55" s="1574"/>
      <c r="M55" s="1581">
        <f>+(D39+D52)/G39</f>
        <v>0.60453400503778343</v>
      </c>
      <c r="N55" s="1579">
        <f>+(D39+D52)/H27</f>
        <v>0.35479632063074901</v>
      </c>
    </row>
    <row r="56" spans="1:15" ht="11.1" customHeight="1" thickBot="1" x14ac:dyDescent="0.25">
      <c r="A56" s="1477"/>
      <c r="B56" s="1477"/>
      <c r="C56" s="1477"/>
      <c r="D56" s="1477"/>
      <c r="E56" s="1477"/>
      <c r="F56" s="1477"/>
      <c r="G56" s="1477"/>
      <c r="H56" s="1477"/>
      <c r="J56" s="1596"/>
      <c r="K56" s="1398" t="s">
        <v>1160</v>
      </c>
      <c r="L56" s="1597"/>
      <c r="M56" s="1588">
        <f>+(D40+D53)/G39</f>
        <v>0.39546599496221663</v>
      </c>
      <c r="N56" s="1589">
        <f>+(D40+D53)/H27</f>
        <v>0.23209592641261498</v>
      </c>
    </row>
    <row r="57" spans="1:15" ht="11.1" customHeight="1" x14ac:dyDescent="0.2">
      <c r="A57" s="1477"/>
      <c r="B57" s="1477"/>
      <c r="C57" s="1477"/>
      <c r="D57" s="1477"/>
      <c r="E57" s="1477"/>
      <c r="F57" s="1477"/>
      <c r="G57" s="1477"/>
      <c r="H57" s="1477"/>
      <c r="J57" s="1397" t="s">
        <v>1170</v>
      </c>
      <c r="K57" s="1402"/>
      <c r="L57" s="1581"/>
      <c r="M57" s="1581"/>
      <c r="N57" s="1598">
        <f>+N53+N55</f>
        <v>0.5504270696452036</v>
      </c>
    </row>
    <row r="58" spans="1:15" ht="11.1" customHeight="1" x14ac:dyDescent="0.2">
      <c r="A58" s="1477"/>
      <c r="B58" s="1477"/>
      <c r="C58" s="1477"/>
      <c r="D58" s="1477"/>
      <c r="E58" s="1477"/>
      <c r="F58" s="1477"/>
      <c r="G58" s="1477"/>
      <c r="H58" s="1477"/>
      <c r="J58" s="782" t="s">
        <v>1171</v>
      </c>
      <c r="K58" s="764"/>
      <c r="L58" s="1387"/>
      <c r="M58" s="1387"/>
      <c r="N58" s="1599">
        <f>+N54+N56</f>
        <v>0.44957293035479629</v>
      </c>
    </row>
    <row r="59" spans="1:15" ht="11.1" customHeight="1" thickBot="1" x14ac:dyDescent="0.25">
      <c r="A59" s="1477"/>
      <c r="B59" s="1477"/>
      <c r="C59" s="1477"/>
      <c r="D59" s="1477"/>
      <c r="E59" s="1477"/>
      <c r="F59" s="1477"/>
      <c r="G59" s="1477"/>
      <c r="H59" s="1477"/>
      <c r="J59" s="1403" t="s">
        <v>1173</v>
      </c>
      <c r="K59" s="1404"/>
      <c r="L59" s="1588"/>
      <c r="M59" s="1588"/>
      <c r="N59" s="1600">
        <f>+N57+N58</f>
        <v>0.99999999999999989</v>
      </c>
    </row>
    <row r="60" spans="1:15" x14ac:dyDescent="0.2">
      <c r="A60" s="1477"/>
      <c r="B60" s="1477"/>
      <c r="C60" s="1477"/>
      <c r="D60" s="1477"/>
      <c r="E60" s="1477"/>
      <c r="F60" s="1477"/>
      <c r="G60" s="1477"/>
      <c r="H60" s="1477"/>
      <c r="J60" s="618"/>
      <c r="K60" s="618"/>
      <c r="L60" s="618"/>
      <c r="M60" s="618"/>
      <c r="N60" s="618"/>
    </row>
    <row r="61" spans="1:15" x14ac:dyDescent="0.2">
      <c r="A61" s="1477"/>
      <c r="B61" s="1477"/>
      <c r="C61" s="1477"/>
      <c r="D61" s="1477"/>
      <c r="E61" s="1477"/>
      <c r="F61" s="1477"/>
      <c r="G61" s="1477"/>
      <c r="H61" s="1477"/>
    </row>
    <row r="62" spans="1:15" x14ac:dyDescent="0.2">
      <c r="A62" s="1477"/>
      <c r="B62" s="1477"/>
      <c r="C62" s="1477"/>
      <c r="D62" s="1477"/>
      <c r="E62" s="1477"/>
      <c r="F62" s="1477"/>
      <c r="G62" s="1477"/>
      <c r="H62" s="1477"/>
    </row>
    <row r="63" spans="1:15" ht="12.75" customHeight="1" x14ac:dyDescent="0.2">
      <c r="A63" s="1477"/>
      <c r="B63" s="1477"/>
      <c r="C63" s="1477"/>
      <c r="D63" s="1477"/>
      <c r="E63" s="1477"/>
      <c r="F63" s="1477"/>
      <c r="G63" s="1477"/>
      <c r="H63" s="1477"/>
      <c r="I63" s="764"/>
    </row>
    <row r="64" spans="1:15" x14ac:dyDescent="0.2">
      <c r="A64" s="1477"/>
      <c r="B64" s="1477"/>
      <c r="C64" s="1477"/>
      <c r="D64" s="1477"/>
      <c r="E64" s="1477"/>
      <c r="F64" s="1477"/>
      <c r="G64" s="1477"/>
      <c r="H64" s="1477"/>
      <c r="I64" s="764"/>
    </row>
    <row r="65" spans="1:14" s="618" customFormat="1" x14ac:dyDescent="0.2">
      <c r="A65" s="1477"/>
      <c r="B65" s="1477"/>
      <c r="C65" s="1477"/>
      <c r="D65" s="1477"/>
      <c r="E65" s="1477"/>
      <c r="F65" s="1477"/>
      <c r="G65" s="1477"/>
      <c r="H65" s="1477"/>
      <c r="I65" s="764"/>
      <c r="J65" s="764"/>
      <c r="K65" s="764"/>
      <c r="L65" s="764"/>
      <c r="M65" s="764"/>
      <c r="N65" s="764"/>
    </row>
    <row r="66" spans="1:14" s="618" customFormat="1" x14ac:dyDescent="0.2">
      <c r="A66" s="1477"/>
      <c r="B66" s="1477"/>
      <c r="C66" s="1477"/>
      <c r="D66" s="1477"/>
      <c r="E66" s="1477"/>
      <c r="F66" s="1477"/>
      <c r="G66" s="1477"/>
      <c r="H66" s="1477"/>
      <c r="I66" s="764"/>
      <c r="J66" s="764"/>
      <c r="K66" s="764"/>
      <c r="L66" s="764"/>
      <c r="M66" s="764"/>
      <c r="N66" s="764"/>
    </row>
    <row r="67" spans="1:14" s="618" customFormat="1" x14ac:dyDescent="0.2">
      <c r="A67" s="1477"/>
      <c r="B67" s="1477"/>
      <c r="C67" s="1477"/>
      <c r="D67" s="1477"/>
      <c r="E67" s="1477"/>
      <c r="F67" s="1477"/>
      <c r="G67" s="1477"/>
      <c r="H67" s="1477"/>
      <c r="I67" s="764"/>
      <c r="J67" s="764"/>
      <c r="K67" s="764"/>
      <c r="L67" s="764"/>
      <c r="M67" s="764"/>
      <c r="N67" s="764"/>
    </row>
    <row r="68" spans="1:14" s="618" customFormat="1" x14ac:dyDescent="0.2">
      <c r="A68" s="1477"/>
      <c r="B68" s="1477"/>
      <c r="C68" s="1477"/>
      <c r="D68" s="1477"/>
      <c r="E68" s="1477"/>
      <c r="F68" s="1477"/>
      <c r="G68" s="1477"/>
      <c r="H68" s="1477"/>
      <c r="I68" s="764"/>
      <c r="J68" s="764"/>
      <c r="K68" s="764"/>
      <c r="L68" s="764"/>
      <c r="M68" s="764"/>
      <c r="N68" s="764"/>
    </row>
    <row r="69" spans="1:14" s="618" customFormat="1" x14ac:dyDescent="0.2">
      <c r="A69" s="1477"/>
      <c r="B69" s="1477"/>
      <c r="C69" s="1477"/>
      <c r="D69" s="1477"/>
      <c r="E69" s="1477"/>
      <c r="F69" s="1477"/>
      <c r="G69" s="1477"/>
      <c r="H69" s="1477"/>
      <c r="I69" s="764"/>
      <c r="J69" s="764"/>
      <c r="K69" s="764"/>
      <c r="L69" s="764"/>
      <c r="M69" s="764"/>
      <c r="N69" s="764"/>
    </row>
    <row r="70" spans="1:14" s="618" customFormat="1" x14ac:dyDescent="0.2">
      <c r="A70" s="1477"/>
      <c r="B70" s="1477"/>
      <c r="C70" s="1477"/>
      <c r="D70" s="1477"/>
      <c r="E70" s="1477"/>
      <c r="F70" s="1477"/>
      <c r="G70" s="1477"/>
      <c r="H70" s="1477"/>
      <c r="I70" s="764"/>
      <c r="J70" s="764"/>
      <c r="K70" s="764"/>
      <c r="L70" s="764"/>
      <c r="M70" s="764"/>
      <c r="N70" s="764"/>
    </row>
    <row r="71" spans="1:14" s="618" customFormat="1" x14ac:dyDescent="0.2">
      <c r="A71" s="1477"/>
      <c r="B71" s="1477"/>
      <c r="C71" s="1477"/>
      <c r="D71" s="1477"/>
      <c r="E71" s="1477"/>
      <c r="F71" s="1477"/>
      <c r="G71" s="1477"/>
      <c r="H71" s="1477"/>
      <c r="I71" s="764"/>
      <c r="J71" s="764"/>
      <c r="K71" s="764"/>
      <c r="L71" s="764"/>
      <c r="M71" s="764"/>
      <c r="N71" s="764"/>
    </row>
    <row r="72" spans="1:14" s="618" customFormat="1" x14ac:dyDescent="0.2">
      <c r="I72" s="764"/>
      <c r="J72" s="764"/>
      <c r="K72" s="764"/>
      <c r="L72" s="764"/>
      <c r="M72" s="764"/>
      <c r="N72" s="764"/>
    </row>
    <row r="73" spans="1:14" s="618" customFormat="1" x14ac:dyDescent="0.2">
      <c r="I73" s="764"/>
      <c r="J73" s="764"/>
      <c r="K73" s="764"/>
      <c r="L73" s="764"/>
      <c r="M73" s="764"/>
      <c r="N73" s="764"/>
    </row>
    <row r="74" spans="1:14" s="618" customFormat="1" x14ac:dyDescent="0.2">
      <c r="I74" s="764"/>
      <c r="J74" s="764"/>
      <c r="K74" s="764"/>
      <c r="L74" s="764"/>
      <c r="M74" s="764"/>
      <c r="N74" s="764"/>
    </row>
    <row r="75" spans="1:14" s="618" customFormat="1" x14ac:dyDescent="0.2">
      <c r="I75" s="764"/>
      <c r="J75" s="764"/>
      <c r="K75" s="764"/>
      <c r="L75" s="764"/>
      <c r="M75" s="764"/>
      <c r="N75" s="764"/>
    </row>
    <row r="76" spans="1:14" s="618" customFormat="1" x14ac:dyDescent="0.2">
      <c r="I76" s="764"/>
      <c r="J76" s="764"/>
      <c r="K76" s="764"/>
      <c r="L76" s="764"/>
      <c r="M76" s="764"/>
      <c r="N76" s="764"/>
    </row>
    <row r="77" spans="1:14" s="618" customFormat="1" x14ac:dyDescent="0.2">
      <c r="I77" s="764"/>
      <c r="J77" s="764"/>
      <c r="K77" s="764"/>
      <c r="L77" s="764"/>
      <c r="M77" s="764"/>
      <c r="N77" s="764"/>
    </row>
    <row r="78" spans="1:14" s="618" customFormat="1" x14ac:dyDescent="0.2">
      <c r="I78" s="764"/>
      <c r="J78" s="764"/>
      <c r="K78" s="764"/>
      <c r="L78" s="764"/>
      <c r="M78" s="764"/>
      <c r="N78" s="764"/>
    </row>
    <row r="79" spans="1:14" s="618" customFormat="1" x14ac:dyDescent="0.2">
      <c r="I79" s="764"/>
      <c r="J79" s="764"/>
      <c r="K79" s="764"/>
      <c r="L79" s="764"/>
      <c r="M79" s="764"/>
      <c r="N79" s="764"/>
    </row>
    <row r="80" spans="1:14" s="618" customFormat="1" x14ac:dyDescent="0.2">
      <c r="I80" s="764"/>
      <c r="J80" s="764"/>
      <c r="K80" s="764"/>
      <c r="L80" s="764"/>
      <c r="M80" s="764"/>
      <c r="N80" s="764"/>
    </row>
    <row r="81" spans="9:14" s="618" customFormat="1" x14ac:dyDescent="0.2">
      <c r="I81" s="764"/>
      <c r="J81" s="764"/>
      <c r="K81" s="764"/>
      <c r="L81" s="764"/>
      <c r="M81" s="764"/>
      <c r="N81" s="764"/>
    </row>
    <row r="82" spans="9:14" s="618" customFormat="1" x14ac:dyDescent="0.2">
      <c r="I82" s="764"/>
      <c r="J82" s="764"/>
      <c r="K82" s="764"/>
      <c r="L82" s="764"/>
      <c r="M82" s="764"/>
      <c r="N82" s="764"/>
    </row>
    <row r="83" spans="9:14" s="618" customFormat="1" x14ac:dyDescent="0.2">
      <c r="I83" s="764"/>
      <c r="J83" s="764"/>
      <c r="K83" s="764"/>
      <c r="L83" s="764"/>
      <c r="M83" s="764"/>
      <c r="N83" s="764"/>
    </row>
    <row r="84" spans="9:14" s="618" customFormat="1" x14ac:dyDescent="0.2">
      <c r="I84" s="764"/>
      <c r="J84" s="764"/>
      <c r="K84" s="764"/>
      <c r="L84" s="764"/>
      <c r="M84" s="764"/>
      <c r="N84" s="764"/>
    </row>
    <row r="85" spans="9:14" s="618" customFormat="1" x14ac:dyDescent="0.2">
      <c r="I85" s="764"/>
      <c r="J85" s="764"/>
      <c r="K85" s="764"/>
      <c r="L85" s="764"/>
      <c r="M85" s="764"/>
      <c r="N85" s="764"/>
    </row>
    <row r="86" spans="9:14" s="618" customFormat="1" x14ac:dyDescent="0.2">
      <c r="I86" s="764"/>
      <c r="J86" s="764"/>
      <c r="K86" s="764"/>
      <c r="L86" s="764"/>
      <c r="M86" s="764"/>
      <c r="N86" s="764"/>
    </row>
    <row r="87" spans="9:14" s="618" customFormat="1" x14ac:dyDescent="0.2">
      <c r="I87" s="764"/>
      <c r="J87" s="764"/>
      <c r="K87" s="764"/>
      <c r="L87" s="764"/>
      <c r="M87" s="764"/>
      <c r="N87" s="764"/>
    </row>
  </sheetData>
  <mergeCells count="1">
    <mergeCell ref="I1:O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36" sqref="D36"/>
    </sheetView>
  </sheetViews>
  <sheetFormatPr baseColWidth="10" defaultRowHeight="15" x14ac:dyDescent="0.25"/>
  <cols>
    <col min="1" max="1" width="55.7109375" bestFit="1" customWidth="1"/>
  </cols>
  <sheetData>
    <row r="1" spans="1:4" x14ac:dyDescent="0.25">
      <c r="A1" s="2"/>
      <c r="B1" s="308"/>
      <c r="C1" s="308"/>
      <c r="D1" s="308"/>
    </row>
    <row r="2" spans="1:4" x14ac:dyDescent="0.25">
      <c r="A2" s="1929" t="s">
        <v>1233</v>
      </c>
      <c r="B2" s="1929"/>
      <c r="C2" s="1929"/>
      <c r="D2" s="1929"/>
    </row>
    <row r="3" spans="1:4" ht="15.75" thickBot="1" x14ac:dyDescent="0.3">
      <c r="A3" s="2"/>
      <c r="B3" s="308"/>
      <c r="C3" s="308"/>
      <c r="D3" s="308"/>
    </row>
    <row r="4" spans="1:4" ht="15.75" thickBot="1" x14ac:dyDescent="0.3">
      <c r="A4" s="1930" t="s">
        <v>1234</v>
      </c>
      <c r="B4" s="1931" t="s">
        <v>1235</v>
      </c>
      <c r="C4" s="1931" t="s">
        <v>1236</v>
      </c>
      <c r="D4" s="1932" t="s">
        <v>159</v>
      </c>
    </row>
    <row r="5" spans="1:4" x14ac:dyDescent="0.25">
      <c r="A5" s="1933" t="s">
        <v>1237</v>
      </c>
      <c r="B5" s="1934"/>
      <c r="C5" s="1934"/>
      <c r="D5" s="1935"/>
    </row>
    <row r="6" spans="1:4" x14ac:dyDescent="0.25">
      <c r="A6" s="1936" t="s">
        <v>1238</v>
      </c>
      <c r="B6" s="575">
        <f>'[5]Resumen Capítulo 1º  Ceuta '!B6-'[5]Resumen Capítulo 1º  Ceuta '!B10</f>
        <v>1358951.4817586439</v>
      </c>
      <c r="C6" s="575">
        <f>'[5]Resumen Capítulo 1º Melilla'!B6-'[5]Resumen Capítulo 1º Melilla'!B10</f>
        <v>1831715.7152733048</v>
      </c>
      <c r="D6" s="601">
        <f t="shared" ref="D6:D11" si="0">B6+C6</f>
        <v>3190667.1970319487</v>
      </c>
    </row>
    <row r="7" spans="1:4" x14ac:dyDescent="0.25">
      <c r="A7" s="1936" t="s">
        <v>1239</v>
      </c>
      <c r="B7" s="575">
        <f>'[5]Resumen Capítulo 1º  Ceuta '!B12-'[5]Resumen Capítulo 1º  Ceuta '!B15</f>
        <v>2659615.1075543994</v>
      </c>
      <c r="C7" s="575">
        <f>'[5]Resumen Capítulo 1º Melilla'!B12-'[5]Resumen Capítulo 1º Melilla'!B15</f>
        <v>4538763.5944927186</v>
      </c>
      <c r="D7" s="601">
        <f t="shared" si="0"/>
        <v>7198378.702047118</v>
      </c>
    </row>
    <row r="8" spans="1:4" x14ac:dyDescent="0.25">
      <c r="A8" s="1936" t="s">
        <v>1240</v>
      </c>
      <c r="B8" s="575">
        <f>'[5]Resumen Capítulo 1º  Ceuta '!B18-'[5]Resumen Capítulo 1º  Ceuta '!B22</f>
        <v>564740.64566187491</v>
      </c>
      <c r="C8" s="575">
        <f>'[5]Resumen Capítulo 1º Melilla'!B18-'[5]Resumen Capítulo 1º Melilla'!B22</f>
        <v>583485.59219999996</v>
      </c>
      <c r="D8" s="601">
        <f t="shared" si="0"/>
        <v>1148226.237861875</v>
      </c>
    </row>
    <row r="9" spans="1:4" x14ac:dyDescent="0.25">
      <c r="A9" s="1936" t="s">
        <v>1241</v>
      </c>
      <c r="B9" s="575">
        <f>'[5]Resumen Capítulo 1º  Ceuta '!B24-'[5]Vestuario Ceuta'!J45-'[5]Resumen Capítulo 1º  Ceuta '!B27</f>
        <v>786972.4937750001</v>
      </c>
      <c r="C9" s="575">
        <f>'[5]Resumen Capítulo 1º Melilla'!B24-'[5]Vestuario Melilla'!J43-'[5]Resumen Capítulo 1º Melilla'!B27</f>
        <v>781875.66986699984</v>
      </c>
      <c r="D9" s="601">
        <f t="shared" si="0"/>
        <v>1568848.1636419999</v>
      </c>
    </row>
    <row r="10" spans="1:4" x14ac:dyDescent="0.25">
      <c r="A10" s="1936" t="s">
        <v>456</v>
      </c>
      <c r="B10" s="575">
        <f>'[5]Resumen Capítulo 1º  Ceuta '!C29</f>
        <v>67814.961314625005</v>
      </c>
      <c r="C10" s="575">
        <f>'[5]Resumen Capítulo 1º Melilla'!C29</f>
        <v>111411.72104999999</v>
      </c>
      <c r="D10" s="601">
        <f t="shared" si="0"/>
        <v>179226.68236462498</v>
      </c>
    </row>
    <row r="11" spans="1:4" x14ac:dyDescent="0.25">
      <c r="A11" s="1936" t="s">
        <v>460</v>
      </c>
      <c r="B11" s="575">
        <f>'[5]Seguridad Social Ceuta'!D16</f>
        <v>1055460.19901272</v>
      </c>
      <c r="C11" s="575">
        <f>'[5]Seguridad Social Melilla'!D20</f>
        <v>1702428.9415139419</v>
      </c>
      <c r="D11" s="601">
        <f t="shared" si="0"/>
        <v>2757889.1405266616</v>
      </c>
    </row>
    <row r="12" spans="1:4" ht="15.75" thickBot="1" x14ac:dyDescent="0.3">
      <c r="A12" s="1054" t="s">
        <v>1004</v>
      </c>
      <c r="B12" s="575"/>
      <c r="C12" s="575"/>
      <c r="D12" s="601"/>
    </row>
    <row r="13" spans="1:4" ht="16.5" thickTop="1" thickBot="1" x14ac:dyDescent="0.3">
      <c r="A13" s="1937" t="s">
        <v>1242</v>
      </c>
      <c r="B13" s="1938">
        <f>SUM(B6:B12)</f>
        <v>6493554.889077263</v>
      </c>
      <c r="C13" s="1938">
        <f>SUM(C6:C11)</f>
        <v>9549681.2343969643</v>
      </c>
      <c r="D13" s="1939">
        <f>SUM(D6:D12)</f>
        <v>16043236.123474229</v>
      </c>
    </row>
    <row r="14" spans="1:4" ht="15.75" thickTop="1" x14ac:dyDescent="0.25">
      <c r="A14" s="1940" t="s">
        <v>1243</v>
      </c>
      <c r="B14" s="575"/>
      <c r="C14" s="575"/>
      <c r="D14" s="601"/>
    </row>
    <row r="15" spans="1:4" x14ac:dyDescent="0.25">
      <c r="A15" s="1941" t="s">
        <v>1244</v>
      </c>
      <c r="B15" s="575">
        <f>'[5]Vestuario Ceuta'!J45</f>
        <v>10194.690999999997</v>
      </c>
      <c r="C15" s="575">
        <f>'[5]Vestuario Melilla'!J43</f>
        <v>10194.649999999998</v>
      </c>
      <c r="D15" s="601">
        <f>B15+C15</f>
        <v>20389.340999999993</v>
      </c>
    </row>
    <row r="16" spans="1:4" x14ac:dyDescent="0.25">
      <c r="A16" s="1936" t="s">
        <v>1245</v>
      </c>
      <c r="B16" s="575">
        <f>'[5]Sección 2ª'!D17</f>
        <v>127873.50754928087</v>
      </c>
      <c r="C16" s="575"/>
      <c r="D16" s="601">
        <f>B16+C16</f>
        <v>127873.50754928087</v>
      </c>
    </row>
    <row r="17" spans="1:4" x14ac:dyDescent="0.25">
      <c r="A17" s="1936" t="s">
        <v>1246</v>
      </c>
      <c r="B17" s="575"/>
      <c r="C17" s="575">
        <f>'[5]Sección 2ª'!D18</f>
        <v>175134.86214358933</v>
      </c>
      <c r="D17" s="601">
        <f>B17+C17</f>
        <v>175134.86214358933</v>
      </c>
    </row>
    <row r="18" spans="1:4" x14ac:dyDescent="0.25">
      <c r="A18" s="1936" t="s">
        <v>1247</v>
      </c>
      <c r="B18" s="575"/>
      <c r="C18" s="575">
        <f>'[5]Sección 2ª'!D21</f>
        <v>173192.66491193409</v>
      </c>
      <c r="D18" s="601">
        <f t="shared" ref="D18:D24" si="1">B18+C18</f>
        <v>173192.66491193409</v>
      </c>
    </row>
    <row r="19" spans="1:4" x14ac:dyDescent="0.25">
      <c r="A19" s="1936" t="s">
        <v>1248</v>
      </c>
      <c r="B19" s="575"/>
      <c r="C19" s="575">
        <f>'[5]Sección 2ª'!D46</f>
        <v>6794.1605874056868</v>
      </c>
      <c r="D19" s="601">
        <f t="shared" si="1"/>
        <v>6794.1605874056868</v>
      </c>
    </row>
    <row r="20" spans="1:4" x14ac:dyDescent="0.25">
      <c r="A20" s="1942" t="s">
        <v>1249</v>
      </c>
      <c r="B20" s="575">
        <f>'[5]Sección 3ª'!H18</f>
        <v>43950</v>
      </c>
      <c r="C20" s="575">
        <f>'[5]Sección 3ª'!H19</f>
        <v>25208</v>
      </c>
      <c r="D20" s="601">
        <f t="shared" si="1"/>
        <v>69158</v>
      </c>
    </row>
    <row r="21" spans="1:4" x14ac:dyDescent="0.25">
      <c r="A21" s="1936" t="s">
        <v>1250</v>
      </c>
      <c r="B21" s="575"/>
      <c r="C21" s="575">
        <f>'[5]Sección 3ª'!H22</f>
        <v>19486</v>
      </c>
      <c r="D21" s="601">
        <f t="shared" si="1"/>
        <v>19486</v>
      </c>
    </row>
    <row r="22" spans="1:4" x14ac:dyDescent="0.25">
      <c r="A22" s="1936" t="s">
        <v>1251</v>
      </c>
      <c r="B22" s="575">
        <f>'[5]Sección 3ª'!H31</f>
        <v>22511</v>
      </c>
      <c r="C22" s="575">
        <f>'[5]Sección 3ª'!H30</f>
        <v>15742</v>
      </c>
      <c r="D22" s="601">
        <f t="shared" si="1"/>
        <v>38253</v>
      </c>
    </row>
    <row r="23" spans="1:4" x14ac:dyDescent="0.25">
      <c r="A23" s="1936" t="s">
        <v>1252</v>
      </c>
      <c r="B23" s="575">
        <v>93322</v>
      </c>
      <c r="C23" s="575">
        <v>182092</v>
      </c>
      <c r="D23" s="601">
        <f t="shared" si="1"/>
        <v>275414</v>
      </c>
    </row>
    <row r="24" spans="1:4" ht="15.75" thickBot="1" x14ac:dyDescent="0.3">
      <c r="A24" s="630" t="s">
        <v>1253</v>
      </c>
      <c r="B24" s="575">
        <f>'[5]Sección 1ª'!C95</f>
        <v>9000</v>
      </c>
      <c r="C24" s="575">
        <f>'[5]Sección 1ª'!C94</f>
        <v>15000</v>
      </c>
      <c r="D24" s="601">
        <f t="shared" si="1"/>
        <v>24000</v>
      </c>
    </row>
    <row r="25" spans="1:4" ht="16.5" thickTop="1" thickBot="1" x14ac:dyDescent="0.3">
      <c r="A25" s="1943" t="s">
        <v>1254</v>
      </c>
      <c r="B25" s="1938">
        <f>SUM(B15:B24)</f>
        <v>306851.19854928087</v>
      </c>
      <c r="C25" s="1938">
        <f>SUM(C15:C24)</f>
        <v>622844.33764292905</v>
      </c>
      <c r="D25" s="1939">
        <f>SUM(D15:D24)</f>
        <v>929695.53619220993</v>
      </c>
    </row>
    <row r="26" spans="1:4" ht="16.5" thickTop="1" thickBot="1" x14ac:dyDescent="0.3">
      <c r="A26" s="1944" t="s">
        <v>1255</v>
      </c>
      <c r="B26" s="1945">
        <f>SUM(B13+B25)</f>
        <v>6800406.0876265438</v>
      </c>
      <c r="C26" s="1946">
        <f>SUM(C13+C25)</f>
        <v>10172525.572039893</v>
      </c>
      <c r="D26" s="1947">
        <f>SUM(D13+D25)</f>
        <v>16972931.659666438</v>
      </c>
    </row>
  </sheetData>
  <mergeCells count="1">
    <mergeCell ref="A2:D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7"/>
  <sheetViews>
    <sheetView workbookViewId="0">
      <selection sqref="A1:XFD1048576"/>
    </sheetView>
  </sheetViews>
  <sheetFormatPr baseColWidth="10" defaultRowHeight="15" x14ac:dyDescent="0.25"/>
  <cols>
    <col min="1" max="1" width="12" customWidth="1"/>
    <col min="2" max="2" width="39.7109375" customWidth="1"/>
    <col min="3" max="3" width="12.28515625" style="153" customWidth="1"/>
    <col min="4" max="4" width="11.42578125" style="153"/>
    <col min="5" max="5" width="10.140625" style="153" customWidth="1"/>
    <col min="6" max="6" width="11.42578125" style="153"/>
  </cols>
  <sheetData>
    <row r="5" spans="1:6" ht="23.25" x14ac:dyDescent="0.35">
      <c r="B5" s="1948" t="s">
        <v>1256</v>
      </c>
      <c r="C5" s="1948"/>
      <c r="D5" s="1948"/>
      <c r="E5" s="1948"/>
    </row>
    <row r="9" spans="1:6" ht="15.75" thickBot="1" x14ac:dyDescent="0.3"/>
    <row r="10" spans="1:6" ht="16.5" thickBot="1" x14ac:dyDescent="0.3">
      <c r="B10" s="1642" t="s">
        <v>716</v>
      </c>
      <c r="C10" s="1643"/>
      <c r="D10" s="1644"/>
    </row>
    <row r="11" spans="1:6" ht="15.75" thickBot="1" x14ac:dyDescent="0.3"/>
    <row r="12" spans="1:6" ht="22.5" x14ac:dyDescent="0.25">
      <c r="A12" s="1949" t="s">
        <v>1257</v>
      </c>
      <c r="B12" s="1950" t="s">
        <v>1258</v>
      </c>
      <c r="C12" s="1951" t="s">
        <v>1259</v>
      </c>
      <c r="D12" s="1951" t="s">
        <v>985</v>
      </c>
      <c r="E12" s="1951" t="s">
        <v>1260</v>
      </c>
      <c r="F12" s="1952" t="s">
        <v>1261</v>
      </c>
    </row>
    <row r="13" spans="1:6" s="537" customFormat="1" x14ac:dyDescent="0.25">
      <c r="A13" s="1953" t="s">
        <v>1262</v>
      </c>
      <c r="B13" s="1954"/>
      <c r="C13" s="1955"/>
      <c r="D13" s="1955"/>
      <c r="E13" s="1955"/>
      <c r="F13" s="1956">
        <f>E14</f>
        <v>110000</v>
      </c>
    </row>
    <row r="14" spans="1:6" s="537" customFormat="1" x14ac:dyDescent="0.25">
      <c r="A14" s="1957"/>
      <c r="B14" s="1958" t="s">
        <v>1263</v>
      </c>
      <c r="C14" s="1959"/>
      <c r="D14" s="1959"/>
      <c r="E14" s="1959">
        <f>D15</f>
        <v>110000</v>
      </c>
      <c r="F14" s="1960"/>
    </row>
    <row r="15" spans="1:6" s="537" customFormat="1" x14ac:dyDescent="0.25">
      <c r="A15" s="1957">
        <v>450</v>
      </c>
      <c r="B15" s="1958" t="s">
        <v>1264</v>
      </c>
      <c r="C15" s="1959"/>
      <c r="D15" s="1959">
        <f>C16</f>
        <v>110000</v>
      </c>
      <c r="E15" s="1959"/>
      <c r="F15" s="1960"/>
    </row>
    <row r="16" spans="1:6" s="537" customFormat="1" x14ac:dyDescent="0.25">
      <c r="A16" s="1961" t="s">
        <v>1265</v>
      </c>
      <c r="B16" s="1958" t="s">
        <v>1264</v>
      </c>
      <c r="C16" s="1959">
        <v>110000</v>
      </c>
      <c r="D16" s="1959"/>
      <c r="E16" s="1959"/>
      <c r="F16" s="1960"/>
    </row>
    <row r="17" spans="1:6" s="537" customFormat="1" ht="15.75" thickBot="1" x14ac:dyDescent="0.3">
      <c r="A17" s="1962" t="s">
        <v>1266</v>
      </c>
      <c r="B17" s="1963"/>
      <c r="C17" s="1964"/>
      <c r="D17" s="1964"/>
      <c r="E17" s="1964"/>
      <c r="F17" s="1965">
        <f>F13</f>
        <v>110000</v>
      </c>
    </row>
  </sheetData>
  <mergeCells count="3">
    <mergeCell ref="B5:E5"/>
    <mergeCell ref="B10:D10"/>
    <mergeCell ref="A17:B1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9" workbookViewId="0">
      <selection activeCell="G42" sqref="G42"/>
    </sheetView>
  </sheetViews>
  <sheetFormatPr baseColWidth="10" defaultRowHeight="15" x14ac:dyDescent="0.25"/>
  <cols>
    <col min="1" max="1" width="49.5703125" bestFit="1" customWidth="1"/>
  </cols>
  <sheetData>
    <row r="1" spans="1:4" ht="16.5" thickBot="1" x14ac:dyDescent="0.3">
      <c r="A1" s="1966" t="s">
        <v>162</v>
      </c>
      <c r="B1" s="1967" t="s">
        <v>282</v>
      </c>
      <c r="C1" s="1967"/>
      <c r="D1" s="1968"/>
    </row>
    <row r="2" spans="1:4" ht="15.75" thickBot="1" x14ac:dyDescent="0.3">
      <c r="A2" s="1969" t="s">
        <v>283</v>
      </c>
      <c r="B2" s="1970" t="s">
        <v>284</v>
      </c>
      <c r="C2" s="1970" t="s">
        <v>285</v>
      </c>
      <c r="D2" s="1971" t="s">
        <v>286</v>
      </c>
    </row>
    <row r="3" spans="1:4" x14ac:dyDescent="0.25">
      <c r="A3" s="208" t="s">
        <v>170</v>
      </c>
      <c r="B3" s="202"/>
      <c r="C3" s="202"/>
      <c r="D3" s="1972"/>
    </row>
    <row r="4" spans="1:4" x14ac:dyDescent="0.25">
      <c r="A4" s="176" t="s">
        <v>1267</v>
      </c>
      <c r="B4" s="222"/>
      <c r="C4" s="174"/>
      <c r="D4" s="1973">
        <v>0</v>
      </c>
    </row>
    <row r="5" spans="1:4" x14ac:dyDescent="0.25">
      <c r="A5" s="176" t="s">
        <v>1268</v>
      </c>
      <c r="B5" s="198"/>
      <c r="C5" s="177"/>
      <c r="D5" s="1973">
        <v>0</v>
      </c>
    </row>
    <row r="6" spans="1:4" x14ac:dyDescent="0.25">
      <c r="A6" s="176" t="s">
        <v>1269</v>
      </c>
      <c r="B6" s="177"/>
      <c r="C6" s="177"/>
      <c r="D6" s="1973">
        <v>0</v>
      </c>
    </row>
    <row r="7" spans="1:4" ht="15.75" thickBot="1" x14ac:dyDescent="0.3">
      <c r="A7" s="165" t="s">
        <v>188</v>
      </c>
      <c r="B7" s="183">
        <f>SUM(B4:B6)</f>
        <v>0</v>
      </c>
      <c r="C7" s="183">
        <f>SUM(C6:C6)</f>
        <v>0</v>
      </c>
      <c r="D7" s="181">
        <f>SUM(D4:D6)</f>
        <v>0</v>
      </c>
    </row>
    <row r="8" spans="1:4" x14ac:dyDescent="0.25">
      <c r="A8" s="208" t="s">
        <v>189</v>
      </c>
      <c r="B8" s="202"/>
      <c r="C8" s="202"/>
      <c r="D8" s="1972"/>
    </row>
    <row r="9" spans="1:4" x14ac:dyDescent="0.25">
      <c r="A9" s="176" t="s">
        <v>294</v>
      </c>
      <c r="B9" s="177"/>
      <c r="C9" s="177"/>
      <c r="D9" s="1973"/>
    </row>
    <row r="10" spans="1:4" x14ac:dyDescent="0.25">
      <c r="A10" s="176" t="s">
        <v>295</v>
      </c>
      <c r="B10" s="177"/>
      <c r="C10" s="177"/>
      <c r="D10" s="1973">
        <v>1500</v>
      </c>
    </row>
    <row r="11" spans="1:4" x14ac:dyDescent="0.25">
      <c r="A11" s="176" t="s">
        <v>296</v>
      </c>
      <c r="B11" s="177"/>
      <c r="C11" s="177"/>
      <c r="D11" s="1973">
        <v>83660</v>
      </c>
    </row>
    <row r="12" spans="1:4" x14ac:dyDescent="0.25">
      <c r="A12" s="176" t="s">
        <v>297</v>
      </c>
      <c r="B12" s="177"/>
      <c r="C12" s="177"/>
      <c r="D12" s="1973">
        <v>5000</v>
      </c>
    </row>
    <row r="13" spans="1:4" ht="15.75" thickBot="1" x14ac:dyDescent="0.3">
      <c r="A13" s="165" t="s">
        <v>217</v>
      </c>
      <c r="B13" s="183">
        <f>SUM(B9:B12)</f>
        <v>0</v>
      </c>
      <c r="C13" s="183">
        <f>SUM(C9:C12)</f>
        <v>0</v>
      </c>
      <c r="D13" s="181">
        <f>SUM(D9:D12)</f>
        <v>90160</v>
      </c>
    </row>
    <row r="14" spans="1:4" x14ac:dyDescent="0.25">
      <c r="A14" s="208" t="s">
        <v>222</v>
      </c>
      <c r="B14" s="202"/>
      <c r="C14" s="202"/>
      <c r="D14" s="1972"/>
    </row>
    <row r="15" spans="1:4" x14ac:dyDescent="0.25">
      <c r="A15" s="176" t="s">
        <v>1270</v>
      </c>
      <c r="B15" s="198"/>
      <c r="C15" s="198">
        <v>0</v>
      </c>
      <c r="D15" s="1973">
        <v>0</v>
      </c>
    </row>
    <row r="16" spans="1:4" x14ac:dyDescent="0.25">
      <c r="A16" s="176" t="s">
        <v>1271</v>
      </c>
      <c r="B16" s="177"/>
      <c r="C16" s="177">
        <f>SUM('[5]Detalle gastos'!C56:C57)</f>
        <v>0</v>
      </c>
      <c r="D16" s="1974">
        <v>3000</v>
      </c>
    </row>
    <row r="17" spans="1:4" ht="15.75" thickBot="1" x14ac:dyDescent="0.3">
      <c r="A17" s="165" t="s">
        <v>234</v>
      </c>
      <c r="B17" s="183">
        <f>SUM(B16:B16)</f>
        <v>0</v>
      </c>
      <c r="C17" s="183">
        <f>SUM(C16:C16)</f>
        <v>0</v>
      </c>
      <c r="D17" s="1975">
        <f>SUM(D15:D16)</f>
        <v>3000</v>
      </c>
    </row>
    <row r="18" spans="1:4" ht="15.75" thickBot="1" x14ac:dyDescent="0.3">
      <c r="A18" s="226" t="s">
        <v>235</v>
      </c>
      <c r="B18" s="227">
        <f>B7+B13+B17</f>
        <v>0</v>
      </c>
      <c r="C18" s="227">
        <f>C7+C13+C17</f>
        <v>0</v>
      </c>
      <c r="D18" s="228">
        <f>D7+D13+D17</f>
        <v>93160</v>
      </c>
    </row>
    <row r="19" spans="1:4" x14ac:dyDescent="0.25">
      <c r="A19" s="208" t="s">
        <v>236</v>
      </c>
      <c r="B19" s="202"/>
      <c r="C19" s="202"/>
      <c r="D19" s="1972"/>
    </row>
    <row r="20" spans="1:4" x14ac:dyDescent="0.25">
      <c r="A20" s="176" t="s">
        <v>301</v>
      </c>
      <c r="B20" s="177"/>
      <c r="C20" s="177"/>
      <c r="D20" s="1973">
        <v>1840</v>
      </c>
    </row>
    <row r="21" spans="1:4" x14ac:dyDescent="0.25">
      <c r="A21" s="176" t="s">
        <v>302</v>
      </c>
      <c r="B21" s="177"/>
      <c r="C21" s="177"/>
      <c r="D21" s="1973"/>
    </row>
    <row r="22" spans="1:4" x14ac:dyDescent="0.25">
      <c r="A22" s="176" t="s">
        <v>1272</v>
      </c>
      <c r="B22" s="177"/>
      <c r="C22" s="177"/>
      <c r="D22" s="1973"/>
    </row>
    <row r="23" spans="1:4" x14ac:dyDescent="0.25">
      <c r="A23" s="176" t="s">
        <v>304</v>
      </c>
      <c r="B23" s="177"/>
      <c r="C23" s="177"/>
      <c r="D23" s="1973"/>
    </row>
    <row r="24" spans="1:4" x14ac:dyDescent="0.25">
      <c r="A24" s="176" t="s">
        <v>305</v>
      </c>
      <c r="B24" s="177"/>
      <c r="C24" s="177"/>
      <c r="D24" s="1973"/>
    </row>
    <row r="25" spans="1:4" ht="15.75" thickBot="1" x14ac:dyDescent="0.3">
      <c r="A25" s="165" t="s">
        <v>265</v>
      </c>
      <c r="B25" s="183">
        <f>SUM(B20:B24)</f>
        <v>0</v>
      </c>
      <c r="C25" s="183">
        <f>SUM(C20:C24)</f>
        <v>0</v>
      </c>
      <c r="D25" s="181">
        <f>SUM(D20:D24)</f>
        <v>1840</v>
      </c>
    </row>
    <row r="26" spans="1:4" x14ac:dyDescent="0.25">
      <c r="A26" s="208" t="s">
        <v>266</v>
      </c>
      <c r="B26" s="202"/>
      <c r="C26" s="202"/>
      <c r="D26" s="1972"/>
    </row>
    <row r="27" spans="1:4" x14ac:dyDescent="0.25">
      <c r="A27" s="176" t="s">
        <v>1273</v>
      </c>
      <c r="B27" s="177"/>
      <c r="C27" s="177">
        <f>+'[5]Detalle gastos'!C103</f>
        <v>0</v>
      </c>
      <c r="D27" s="1973"/>
    </row>
    <row r="28" spans="1:4" x14ac:dyDescent="0.25">
      <c r="A28" s="176" t="s">
        <v>269</v>
      </c>
      <c r="B28" s="177"/>
      <c r="C28" s="177"/>
      <c r="D28" s="1973">
        <v>15000</v>
      </c>
    </row>
    <row r="29" spans="1:4" x14ac:dyDescent="0.25">
      <c r="A29" s="176" t="s">
        <v>270</v>
      </c>
      <c r="B29" s="177"/>
      <c r="C29" s="177">
        <f>+'[5]Detalle gastos'!C106</f>
        <v>0</v>
      </c>
      <c r="D29" s="1973"/>
    </row>
    <row r="30" spans="1:4" ht="15.75" thickBot="1" x14ac:dyDescent="0.3">
      <c r="A30" s="165" t="s">
        <v>272</v>
      </c>
      <c r="B30" s="183">
        <f>SUM(B27:B29)</f>
        <v>0</v>
      </c>
      <c r="C30" s="183">
        <f>SUM(C27:C29)</f>
        <v>0</v>
      </c>
      <c r="D30" s="181">
        <f>SUM(D27:D29)</f>
        <v>15000</v>
      </c>
    </row>
    <row r="31" spans="1:4" x14ac:dyDescent="0.25">
      <c r="A31" s="208" t="s">
        <v>273</v>
      </c>
      <c r="B31" s="202"/>
      <c r="C31" s="202"/>
      <c r="D31" s="1972"/>
    </row>
    <row r="32" spans="1:4" x14ac:dyDescent="0.25">
      <c r="A32" s="176" t="s">
        <v>1274</v>
      </c>
      <c r="B32" s="177"/>
      <c r="C32" s="177">
        <f>SUM('[5]Detalle gastos'!C109)</f>
        <v>0</v>
      </c>
      <c r="D32" s="1973">
        <f>SUM('[5]Detalle gastos'!D109)</f>
        <v>0</v>
      </c>
    </row>
    <row r="33" spans="1:4" ht="15.75" thickBot="1" x14ac:dyDescent="0.3">
      <c r="A33" s="165" t="s">
        <v>276</v>
      </c>
      <c r="B33" s="183">
        <f>SUM(B32:B32)</f>
        <v>0</v>
      </c>
      <c r="C33" s="183">
        <f>SUM(C32:C32)</f>
        <v>0</v>
      </c>
      <c r="D33" s="181">
        <f>SUM(D32:D32)</f>
        <v>0</v>
      </c>
    </row>
    <row r="34" spans="1:4" x14ac:dyDescent="0.25">
      <c r="A34" s="208" t="s">
        <v>277</v>
      </c>
      <c r="B34" s="202"/>
      <c r="C34" s="202"/>
      <c r="D34" s="1972"/>
    </row>
    <row r="35" spans="1:4" x14ac:dyDescent="0.25">
      <c r="A35" s="176" t="s">
        <v>309</v>
      </c>
      <c r="B35" s="177">
        <f>SUM('[5]Detalle gastos'!B112)</f>
        <v>0</v>
      </c>
      <c r="C35" s="177">
        <f>SUM('[5]Detalle gastos'!C112)</f>
        <v>0</v>
      </c>
      <c r="D35" s="1973"/>
    </row>
    <row r="36" spans="1:4" ht="15.75" thickBot="1" x14ac:dyDescent="0.3">
      <c r="A36" s="165" t="s">
        <v>279</v>
      </c>
      <c r="B36" s="183">
        <f>SUM(B35:B35)</f>
        <v>0</v>
      </c>
      <c r="C36" s="183">
        <f>SUM(C35:C35)</f>
        <v>0</v>
      </c>
      <c r="D36" s="181">
        <f>SUM(D35:D35)</f>
        <v>0</v>
      </c>
    </row>
    <row r="37" spans="1:4" ht="15.75" thickBot="1" x14ac:dyDescent="0.3">
      <c r="A37" s="229" t="s">
        <v>310</v>
      </c>
      <c r="B37" s="230">
        <f>B25+B30+B33+B36</f>
        <v>0</v>
      </c>
      <c r="C37" s="230">
        <f>C25+C33+C36</f>
        <v>0</v>
      </c>
      <c r="D37" s="228">
        <f>D25+D30+D33+D36</f>
        <v>16840</v>
      </c>
    </row>
    <row r="38" spans="1:4" ht="15.75" thickBot="1" x14ac:dyDescent="0.3">
      <c r="A38" s="231"/>
      <c r="B38" s="232"/>
      <c r="C38" s="232"/>
      <c r="D38" s="233"/>
    </row>
    <row r="39" spans="1:4" ht="15.75" thickBot="1" x14ac:dyDescent="0.3">
      <c r="A39" s="229" t="s">
        <v>311</v>
      </c>
      <c r="B39" s="234">
        <f>+B18+B25+B30</f>
        <v>0</v>
      </c>
      <c r="C39" s="227">
        <f>+C18+C25+C30</f>
        <v>0</v>
      </c>
      <c r="D39" s="228">
        <f>+D18+D25+D30</f>
        <v>110000</v>
      </c>
    </row>
    <row r="40" spans="1:4" ht="15.75" thickBot="1" x14ac:dyDescent="0.3">
      <c r="A40" s="229" t="s">
        <v>312</v>
      </c>
      <c r="B40" s="235">
        <f>+B33+B36</f>
        <v>0</v>
      </c>
      <c r="C40" s="236">
        <f>+C33+C36</f>
        <v>0</v>
      </c>
      <c r="D40" s="237">
        <f>+D33+D36</f>
        <v>0</v>
      </c>
    </row>
    <row r="41" spans="1:4" ht="15.75" thickBot="1" x14ac:dyDescent="0.3">
      <c r="A41" s="231"/>
      <c r="B41" s="232"/>
      <c r="C41" s="232"/>
      <c r="D41" s="233"/>
    </row>
    <row r="42" spans="1:4" ht="16.5" thickBot="1" x14ac:dyDescent="0.3">
      <c r="A42" s="238" t="s">
        <v>281</v>
      </c>
      <c r="B42" s="239">
        <f>B18+B37</f>
        <v>0</v>
      </c>
      <c r="C42" s="239">
        <f>C18+C37</f>
        <v>0</v>
      </c>
      <c r="D42" s="240">
        <f>D18+D37</f>
        <v>110000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V1089"/>
  <sheetViews>
    <sheetView topLeftCell="A7" workbookViewId="0">
      <selection activeCell="J52" sqref="J52"/>
    </sheetView>
  </sheetViews>
  <sheetFormatPr baseColWidth="10" defaultRowHeight="15" x14ac:dyDescent="0.25"/>
  <cols>
    <col min="1" max="1" width="3.7109375" customWidth="1"/>
    <col min="2" max="2" width="3.140625" customWidth="1"/>
    <col min="3" max="3" width="4.85546875" customWidth="1"/>
    <col min="4" max="4" width="6.42578125" customWidth="1"/>
    <col min="5" max="5" width="32.28515625" customWidth="1"/>
    <col min="6" max="9" width="9" customWidth="1"/>
    <col min="10" max="10" width="12.5703125" customWidth="1"/>
  </cols>
  <sheetData>
    <row r="4" spans="1:256" ht="15.75" thickBot="1" x14ac:dyDescent="0.3"/>
    <row r="5" spans="1:256" ht="74.25" customHeight="1" thickBot="1" x14ac:dyDescent="0.3">
      <c r="E5" s="1642" t="s">
        <v>716</v>
      </c>
      <c r="F5" s="1643"/>
      <c r="G5" s="1643"/>
      <c r="H5" s="1643"/>
      <c r="I5" s="1644"/>
    </row>
    <row r="7" spans="1:256" ht="15.75" x14ac:dyDescent="0.25">
      <c r="B7" s="1645" t="s">
        <v>873</v>
      </c>
      <c r="C7" s="1645"/>
      <c r="D7" s="1645"/>
      <c r="F7" s="1607" t="s">
        <v>763</v>
      </c>
      <c r="G7" s="1607"/>
      <c r="H7" s="1607"/>
      <c r="I7" s="1607"/>
    </row>
    <row r="8" spans="1:256" ht="15.75" thickBot="1" x14ac:dyDescent="0.3"/>
    <row r="9" spans="1:256" s="248" customFormat="1" ht="16.5" thickBot="1" x14ac:dyDescent="0.3">
      <c r="A9" s="1611" t="s">
        <v>719</v>
      </c>
      <c r="B9" s="1612"/>
      <c r="C9" s="1612"/>
      <c r="D9" s="1612"/>
      <c r="E9" s="1612"/>
      <c r="F9" s="1612" t="s">
        <v>720</v>
      </c>
      <c r="G9" s="1612"/>
      <c r="H9" s="1612"/>
      <c r="I9" s="1613"/>
      <c r="J9" s="1656" t="s">
        <v>721</v>
      </c>
      <c r="K9" s="1657"/>
    </row>
    <row r="10" spans="1:256" s="706" customFormat="1" ht="24.75" thickBot="1" x14ac:dyDescent="0.25">
      <c r="A10" s="811" t="s">
        <v>723</v>
      </c>
      <c r="B10" s="812" t="s">
        <v>724</v>
      </c>
      <c r="C10" s="812" t="s">
        <v>764</v>
      </c>
      <c r="D10" s="812" t="s">
        <v>765</v>
      </c>
      <c r="E10" s="700" t="s">
        <v>725</v>
      </c>
      <c r="F10" s="699" t="s">
        <v>765</v>
      </c>
      <c r="G10" s="840" t="s">
        <v>764</v>
      </c>
      <c r="H10" s="699" t="s">
        <v>724</v>
      </c>
      <c r="I10" s="701" t="s">
        <v>723</v>
      </c>
      <c r="J10" s="841" t="s">
        <v>728</v>
      </c>
      <c r="K10" s="842" t="s">
        <v>729</v>
      </c>
    </row>
    <row r="11" spans="1:256" s="503" customFormat="1" ht="12.75" x14ac:dyDescent="0.2">
      <c r="A11" s="771">
        <v>5</v>
      </c>
      <c r="B11" s="1641" t="s">
        <v>874</v>
      </c>
      <c r="C11" s="1641"/>
      <c r="D11" s="1641"/>
      <c r="E11" s="1650"/>
      <c r="F11" s="815"/>
      <c r="G11" s="815"/>
      <c r="H11" s="815"/>
      <c r="I11" s="843">
        <v>1539200</v>
      </c>
      <c r="J11" s="844">
        <v>542700</v>
      </c>
      <c r="K11" s="845">
        <v>996500</v>
      </c>
      <c r="IV11" s="503">
        <v>3078405</v>
      </c>
    </row>
    <row r="12" spans="1:256" s="503" customFormat="1" ht="12.75" x14ac:dyDescent="0.2">
      <c r="A12" s="776"/>
      <c r="B12" s="777">
        <v>52</v>
      </c>
      <c r="C12" s="1647" t="s">
        <v>747</v>
      </c>
      <c r="D12" s="1647"/>
      <c r="E12" s="1649"/>
      <c r="F12" s="846"/>
      <c r="G12" s="846"/>
      <c r="H12" s="846">
        <v>45700</v>
      </c>
      <c r="I12" s="847"/>
      <c r="J12" s="848">
        <v>45700</v>
      </c>
      <c r="K12" s="711">
        <v>0</v>
      </c>
    </row>
    <row r="13" spans="1:256" x14ac:dyDescent="0.25">
      <c r="A13" s="823"/>
      <c r="B13" s="425"/>
      <c r="C13" s="425">
        <v>520</v>
      </c>
      <c r="D13" s="1651" t="s">
        <v>875</v>
      </c>
      <c r="E13" s="1652"/>
      <c r="F13" s="849"/>
      <c r="G13" s="849">
        <v>45700</v>
      </c>
      <c r="H13" s="849"/>
      <c r="I13" s="850"/>
      <c r="J13" s="851">
        <v>45700</v>
      </c>
      <c r="K13" s="852"/>
    </row>
    <row r="14" spans="1:256" x14ac:dyDescent="0.25">
      <c r="A14" s="823"/>
      <c r="B14" s="425"/>
      <c r="C14" s="425"/>
      <c r="D14" s="425">
        <v>52000</v>
      </c>
      <c r="E14" s="853" t="s">
        <v>876</v>
      </c>
      <c r="F14" s="849">
        <v>45500</v>
      </c>
      <c r="G14" s="849"/>
      <c r="H14" s="849"/>
      <c r="I14" s="850"/>
      <c r="J14" s="854">
        <v>45500</v>
      </c>
      <c r="K14" s="720"/>
    </row>
    <row r="15" spans="1:256" x14ac:dyDescent="0.25">
      <c r="A15" s="823"/>
      <c r="B15" s="425"/>
      <c r="C15" s="425"/>
      <c r="D15" s="425">
        <v>52001</v>
      </c>
      <c r="E15" s="853" t="s">
        <v>877</v>
      </c>
      <c r="F15" s="849">
        <v>200</v>
      </c>
      <c r="G15" s="849"/>
      <c r="H15" s="849"/>
      <c r="I15" s="850"/>
      <c r="J15" s="854">
        <v>200</v>
      </c>
      <c r="K15" s="720"/>
    </row>
    <row r="16" spans="1:256" s="503" customFormat="1" ht="12.75" x14ac:dyDescent="0.2">
      <c r="A16" s="776"/>
      <c r="B16" s="777">
        <v>54</v>
      </c>
      <c r="C16" s="855" t="s">
        <v>748</v>
      </c>
      <c r="D16" s="855"/>
      <c r="E16" s="856"/>
      <c r="F16" s="846"/>
      <c r="G16" s="846"/>
      <c r="H16" s="846">
        <v>755000</v>
      </c>
      <c r="I16" s="847"/>
      <c r="J16" s="848">
        <v>297000</v>
      </c>
      <c r="K16" s="711">
        <v>458000</v>
      </c>
    </row>
    <row r="17" spans="1:12" x14ac:dyDescent="0.25">
      <c r="A17" s="782"/>
      <c r="B17" s="764"/>
      <c r="C17" s="547">
        <v>541</v>
      </c>
      <c r="D17" s="1653" t="s">
        <v>878</v>
      </c>
      <c r="E17" s="1654"/>
      <c r="F17" s="857"/>
      <c r="G17" s="857">
        <v>755000</v>
      </c>
      <c r="H17" s="857"/>
      <c r="I17" s="850"/>
      <c r="J17" s="851">
        <v>297000</v>
      </c>
      <c r="K17" s="852">
        <v>458000</v>
      </c>
    </row>
    <row r="18" spans="1:12" x14ac:dyDescent="0.25">
      <c r="A18" s="782"/>
      <c r="B18" s="764"/>
      <c r="C18" s="547"/>
      <c r="D18" s="790">
        <v>54101</v>
      </c>
      <c r="E18" s="858" t="s">
        <v>879</v>
      </c>
      <c r="F18" s="857">
        <v>250000</v>
      </c>
      <c r="G18" s="857"/>
      <c r="H18" s="857"/>
      <c r="I18" s="850"/>
      <c r="J18" s="859"/>
      <c r="K18" s="860">
        <v>250000</v>
      </c>
    </row>
    <row r="19" spans="1:12" x14ac:dyDescent="0.25">
      <c r="A19" s="782"/>
      <c r="B19" s="764"/>
      <c r="C19" s="547"/>
      <c r="D19" s="425">
        <v>54102</v>
      </c>
      <c r="E19" s="853" t="s">
        <v>880</v>
      </c>
      <c r="F19" s="849">
        <v>150000</v>
      </c>
      <c r="G19" s="857"/>
      <c r="H19" s="857"/>
      <c r="I19" s="850"/>
      <c r="J19" s="859"/>
      <c r="K19" s="860">
        <v>150000</v>
      </c>
    </row>
    <row r="20" spans="1:12" x14ac:dyDescent="0.25">
      <c r="A20" s="782"/>
      <c r="B20" s="764"/>
      <c r="C20" s="547"/>
      <c r="D20" s="425">
        <v>54103</v>
      </c>
      <c r="E20" s="88" t="s">
        <v>881</v>
      </c>
      <c r="F20" s="857">
        <v>300000</v>
      </c>
      <c r="G20" s="857"/>
      <c r="H20" s="857"/>
      <c r="I20" s="850"/>
      <c r="J20" s="854">
        <v>270000</v>
      </c>
      <c r="K20" s="860">
        <v>30000</v>
      </c>
    </row>
    <row r="21" spans="1:12" x14ac:dyDescent="0.25">
      <c r="A21" s="823"/>
      <c r="B21" s="425"/>
      <c r="C21" s="425"/>
      <c r="D21" s="425">
        <v>54104</v>
      </c>
      <c r="E21" s="88" t="s">
        <v>882</v>
      </c>
      <c r="F21" s="857">
        <v>30000</v>
      </c>
      <c r="G21" s="849"/>
      <c r="H21" s="849"/>
      <c r="I21" s="850"/>
      <c r="J21" s="854">
        <v>27000</v>
      </c>
      <c r="K21" s="860">
        <v>3000</v>
      </c>
    </row>
    <row r="22" spans="1:12" ht="30" x14ac:dyDescent="0.25">
      <c r="A22" s="823"/>
      <c r="B22" s="425"/>
      <c r="C22" s="425"/>
      <c r="D22" s="861">
        <v>54105</v>
      </c>
      <c r="E22" s="862" t="s">
        <v>883</v>
      </c>
      <c r="F22" s="863">
        <v>25000</v>
      </c>
      <c r="G22" s="864"/>
      <c r="H22" s="864"/>
      <c r="I22" s="865"/>
      <c r="J22" s="866"/>
      <c r="K22" s="867">
        <v>25000</v>
      </c>
    </row>
    <row r="23" spans="1:12" s="503" customFormat="1" ht="12.75" x14ac:dyDescent="0.2">
      <c r="A23" s="776"/>
      <c r="B23" s="777">
        <v>55</v>
      </c>
      <c r="C23" s="1647" t="s">
        <v>749</v>
      </c>
      <c r="D23" s="1647"/>
      <c r="E23" s="1649"/>
      <c r="F23" s="846"/>
      <c r="G23" s="846"/>
      <c r="H23" s="846">
        <v>723500</v>
      </c>
      <c r="I23" s="847"/>
      <c r="J23" s="848">
        <v>200000</v>
      </c>
      <c r="K23" s="711">
        <v>523500</v>
      </c>
      <c r="L23" s="868"/>
    </row>
    <row r="24" spans="1:12" x14ac:dyDescent="0.25">
      <c r="A24" s="823"/>
      <c r="B24" s="425"/>
      <c r="C24" s="425">
        <v>551</v>
      </c>
      <c r="D24" s="1655" t="s">
        <v>884</v>
      </c>
      <c r="E24" s="1655"/>
      <c r="F24" s="849"/>
      <c r="G24" s="849">
        <v>723500</v>
      </c>
      <c r="H24" s="849"/>
      <c r="I24" s="850"/>
      <c r="J24" s="851">
        <v>200000</v>
      </c>
      <c r="K24" s="852">
        <v>523500</v>
      </c>
    </row>
    <row r="25" spans="1:12" x14ac:dyDescent="0.25">
      <c r="A25" s="823"/>
      <c r="B25" s="425"/>
      <c r="C25" s="425"/>
      <c r="D25" s="425">
        <v>55100</v>
      </c>
      <c r="E25" s="607" t="s">
        <v>885</v>
      </c>
      <c r="F25" s="857">
        <v>220000</v>
      </c>
      <c r="G25" s="849"/>
      <c r="H25" s="849"/>
      <c r="I25" s="850"/>
      <c r="J25" s="859"/>
      <c r="K25" s="860">
        <v>220000</v>
      </c>
    </row>
    <row r="26" spans="1:12" x14ac:dyDescent="0.25">
      <c r="A26" s="823"/>
      <c r="B26" s="425"/>
      <c r="C26" s="425"/>
      <c r="D26" s="425">
        <v>55101</v>
      </c>
      <c r="E26" s="607" t="s">
        <v>886</v>
      </c>
      <c r="F26" s="857">
        <v>130000</v>
      </c>
      <c r="G26" s="849"/>
      <c r="H26" s="849"/>
      <c r="I26" s="850"/>
      <c r="J26" s="859"/>
      <c r="K26" s="860">
        <v>130000</v>
      </c>
    </row>
    <row r="27" spans="1:12" x14ac:dyDescent="0.25">
      <c r="A27" s="823"/>
      <c r="B27" s="425"/>
      <c r="C27" s="425"/>
      <c r="D27" s="425">
        <v>55102</v>
      </c>
      <c r="E27" s="607" t="s">
        <v>887</v>
      </c>
      <c r="F27" s="857">
        <v>370000</v>
      </c>
      <c r="G27" s="849"/>
      <c r="H27" s="849"/>
      <c r="I27" s="850"/>
      <c r="J27" s="869">
        <v>200000</v>
      </c>
      <c r="K27" s="860">
        <v>170000</v>
      </c>
    </row>
    <row r="28" spans="1:12" x14ac:dyDescent="0.25">
      <c r="A28" s="823"/>
      <c r="B28" s="425"/>
      <c r="C28" s="425"/>
      <c r="D28" s="425">
        <v>55199</v>
      </c>
      <c r="E28" s="607" t="s">
        <v>888</v>
      </c>
      <c r="F28" s="857">
        <v>3500</v>
      </c>
      <c r="G28" s="849"/>
      <c r="H28" s="849"/>
      <c r="I28" s="850"/>
      <c r="J28" s="859"/>
      <c r="K28" s="860">
        <v>3500</v>
      </c>
    </row>
    <row r="29" spans="1:12" x14ac:dyDescent="0.25">
      <c r="A29" s="776"/>
      <c r="B29" s="777">
        <v>59</v>
      </c>
      <c r="C29" s="1647" t="s">
        <v>889</v>
      </c>
      <c r="D29" s="1648"/>
      <c r="E29" s="1649"/>
      <c r="F29" s="846"/>
      <c r="G29" s="846"/>
      <c r="H29" s="846">
        <v>15000</v>
      </c>
      <c r="I29" s="850"/>
      <c r="J29" s="848">
        <v>0</v>
      </c>
      <c r="K29" s="711">
        <v>15000</v>
      </c>
    </row>
    <row r="30" spans="1:12" x14ac:dyDescent="0.25">
      <c r="A30" s="823"/>
      <c r="B30" s="425"/>
      <c r="C30" s="425">
        <v>591</v>
      </c>
      <c r="D30" s="607" t="s">
        <v>890</v>
      </c>
      <c r="E30" s="870"/>
      <c r="F30" s="849"/>
      <c r="G30" s="849">
        <v>15000</v>
      </c>
      <c r="H30" s="849"/>
      <c r="I30" s="850"/>
      <c r="J30" s="851">
        <v>0</v>
      </c>
      <c r="K30" s="852">
        <v>15000</v>
      </c>
    </row>
    <row r="31" spans="1:12" x14ac:dyDescent="0.25">
      <c r="A31" s="823"/>
      <c r="B31" s="425"/>
      <c r="C31" s="425"/>
      <c r="D31" s="832">
        <v>59100</v>
      </c>
      <c r="E31" s="870" t="s">
        <v>891</v>
      </c>
      <c r="F31" s="857">
        <v>0</v>
      </c>
      <c r="G31" s="849"/>
      <c r="H31" s="849"/>
      <c r="I31" s="850"/>
      <c r="J31" s="854"/>
      <c r="K31" s="860">
        <v>0</v>
      </c>
    </row>
    <row r="32" spans="1:12" ht="15.75" thickBot="1" x14ac:dyDescent="0.3">
      <c r="A32" s="834"/>
      <c r="B32" s="835"/>
      <c r="C32" s="835"/>
      <c r="D32" s="871">
        <v>59999</v>
      </c>
      <c r="E32" s="872" t="s">
        <v>889</v>
      </c>
      <c r="F32" s="873">
        <v>15000</v>
      </c>
      <c r="G32" s="874"/>
      <c r="H32" s="874"/>
      <c r="I32" s="875"/>
      <c r="J32" s="876"/>
      <c r="K32" s="877">
        <v>15000</v>
      </c>
    </row>
    <row r="33" spans="2:9" s="503" customFormat="1" ht="12.75" x14ac:dyDescent="0.2"/>
    <row r="34" spans="2:9" s="503" customFormat="1" ht="12.75" x14ac:dyDescent="0.2"/>
    <row r="35" spans="2:9" s="503" customFormat="1" ht="12.75" x14ac:dyDescent="0.2"/>
    <row r="36" spans="2:9" s="503" customFormat="1" ht="12.75" x14ac:dyDescent="0.2"/>
    <row r="46" spans="2:9" x14ac:dyDescent="0.25">
      <c r="B46" s="150"/>
      <c r="C46" s="150"/>
      <c r="D46" s="150"/>
      <c r="E46" s="150"/>
    </row>
    <row r="47" spans="2:9" x14ac:dyDescent="0.25">
      <c r="B47" s="150"/>
      <c r="C47" s="150"/>
      <c r="D47" s="150"/>
      <c r="E47" s="150"/>
    </row>
    <row r="48" spans="2:9" x14ac:dyDescent="0.25">
      <c r="B48" s="150"/>
      <c r="C48" s="366"/>
      <c r="D48" s="366"/>
      <c r="E48" s="366"/>
      <c r="F48" s="878"/>
      <c r="G48" s="878"/>
      <c r="H48" s="878"/>
      <c r="I48" s="878"/>
    </row>
    <row r="49" spans="2:9" x14ac:dyDescent="0.25">
      <c r="B49" s="150"/>
      <c r="C49" s="366"/>
      <c r="D49" s="366"/>
      <c r="E49" s="366"/>
      <c r="F49" s="878"/>
      <c r="G49" s="878"/>
      <c r="H49" s="878"/>
      <c r="I49" s="878"/>
    </row>
    <row r="50" spans="2:9" x14ac:dyDescent="0.25">
      <c r="B50" s="150"/>
      <c r="C50" s="366"/>
      <c r="D50" s="366"/>
      <c r="E50" s="366"/>
      <c r="F50" s="878"/>
      <c r="G50" s="878"/>
      <c r="H50" s="878"/>
      <c r="I50" s="878"/>
    </row>
    <row r="51" spans="2:9" x14ac:dyDescent="0.25">
      <c r="C51" s="298"/>
      <c r="D51" s="298"/>
      <c r="E51" s="298"/>
      <c r="F51" s="878"/>
      <c r="G51" s="878"/>
      <c r="H51" s="878"/>
      <c r="I51" s="878"/>
    </row>
    <row r="52" spans="2:9" x14ac:dyDescent="0.25">
      <c r="C52" s="298"/>
      <c r="D52" s="298"/>
      <c r="E52" s="298"/>
      <c r="F52" s="878"/>
      <c r="G52" s="878"/>
      <c r="H52" s="878"/>
      <c r="I52" s="878"/>
    </row>
    <row r="53" spans="2:9" x14ac:dyDescent="0.25">
      <c r="C53" s="298"/>
      <c r="D53" s="298"/>
      <c r="E53" s="298"/>
      <c r="F53" s="878"/>
      <c r="G53" s="878"/>
      <c r="H53" s="878"/>
      <c r="I53" s="878"/>
    </row>
    <row r="54" spans="2:9" x14ac:dyDescent="0.25">
      <c r="F54" s="878"/>
      <c r="G54" s="878"/>
      <c r="H54" s="878"/>
      <c r="I54" s="878"/>
    </row>
    <row r="55" spans="2:9" x14ac:dyDescent="0.25">
      <c r="F55" s="878"/>
      <c r="G55" s="878"/>
      <c r="H55" s="878"/>
      <c r="I55" s="878"/>
    </row>
    <row r="56" spans="2:9" x14ac:dyDescent="0.25">
      <c r="F56" s="878"/>
      <c r="G56" s="878"/>
      <c r="H56" s="878"/>
      <c r="I56" s="878"/>
    </row>
    <row r="57" spans="2:9" x14ac:dyDescent="0.25">
      <c r="F57" s="878"/>
      <c r="G57" s="878"/>
      <c r="H57" s="878"/>
      <c r="I57" s="878"/>
    </row>
    <row r="58" spans="2:9" x14ac:dyDescent="0.25">
      <c r="F58" s="878"/>
      <c r="G58" s="878"/>
      <c r="H58" s="878"/>
      <c r="I58" s="878"/>
    </row>
    <row r="59" spans="2:9" x14ac:dyDescent="0.25">
      <c r="F59" s="878"/>
      <c r="G59" s="878"/>
      <c r="H59" s="878"/>
      <c r="I59" s="878"/>
    </row>
    <row r="60" spans="2:9" x14ac:dyDescent="0.25">
      <c r="F60" s="878"/>
      <c r="G60" s="878"/>
      <c r="H60" s="878"/>
      <c r="I60" s="878"/>
    </row>
    <row r="61" spans="2:9" x14ac:dyDescent="0.25">
      <c r="B61" s="150"/>
      <c r="C61" s="150"/>
      <c r="D61" s="150"/>
      <c r="E61" s="150"/>
      <c r="F61" s="878"/>
      <c r="G61" s="878"/>
      <c r="H61" s="878"/>
      <c r="I61" s="878"/>
    </row>
    <row r="62" spans="2:9" x14ac:dyDescent="0.25">
      <c r="B62" s="150"/>
      <c r="C62" s="150"/>
      <c r="D62" s="150"/>
      <c r="E62" s="150"/>
      <c r="F62" s="878"/>
      <c r="G62" s="878"/>
      <c r="H62" s="878"/>
      <c r="I62" s="878"/>
    </row>
    <row r="63" spans="2:9" x14ac:dyDescent="0.25">
      <c r="B63" s="150"/>
      <c r="C63" s="150"/>
      <c r="D63" s="150"/>
      <c r="E63" s="150"/>
      <c r="F63" s="878"/>
      <c r="G63" s="878"/>
      <c r="H63" s="878"/>
      <c r="I63" s="878"/>
    </row>
    <row r="64" spans="2:9" x14ac:dyDescent="0.25">
      <c r="B64" s="150"/>
      <c r="C64" s="150"/>
      <c r="D64" s="150"/>
      <c r="E64" s="150"/>
      <c r="F64" s="878"/>
      <c r="G64" s="878"/>
      <c r="H64" s="878"/>
      <c r="I64" s="878"/>
    </row>
    <row r="65" spans="2:9" x14ac:dyDescent="0.25">
      <c r="B65" s="150"/>
      <c r="C65" s="150"/>
      <c r="D65" s="150"/>
      <c r="E65" s="150"/>
      <c r="F65" s="878"/>
      <c r="G65" s="761"/>
      <c r="H65" s="761"/>
      <c r="I65" s="761"/>
    </row>
    <row r="66" spans="2:9" x14ac:dyDescent="0.25">
      <c r="F66" s="878"/>
      <c r="G66" s="761"/>
      <c r="H66" s="761"/>
      <c r="I66" s="761"/>
    </row>
    <row r="67" spans="2:9" x14ac:dyDescent="0.25">
      <c r="F67" s="878"/>
      <c r="G67" s="761"/>
      <c r="H67" s="761"/>
      <c r="I67" s="761"/>
    </row>
    <row r="68" spans="2:9" x14ac:dyDescent="0.25">
      <c r="F68" s="878"/>
      <c r="G68" s="761"/>
      <c r="H68" s="761"/>
      <c r="I68" s="761"/>
    </row>
    <row r="69" spans="2:9" x14ac:dyDescent="0.25">
      <c r="F69" s="878"/>
      <c r="G69" s="761"/>
      <c r="H69" s="761"/>
      <c r="I69" s="761"/>
    </row>
    <row r="70" spans="2:9" x14ac:dyDescent="0.25">
      <c r="F70" s="878"/>
      <c r="G70" s="761"/>
      <c r="H70" s="761"/>
      <c r="I70" s="761"/>
    </row>
    <row r="71" spans="2:9" x14ac:dyDescent="0.25">
      <c r="F71" s="878"/>
      <c r="G71" s="761"/>
      <c r="H71" s="761"/>
      <c r="I71" s="761"/>
    </row>
    <row r="72" spans="2:9" x14ac:dyDescent="0.25">
      <c r="F72" s="878"/>
      <c r="G72" s="761"/>
      <c r="H72" s="761"/>
      <c r="I72" s="761"/>
    </row>
    <row r="73" spans="2:9" x14ac:dyDescent="0.25">
      <c r="F73" s="761"/>
      <c r="G73" s="761"/>
      <c r="H73" s="761"/>
      <c r="I73" s="761"/>
    </row>
    <row r="74" spans="2:9" x14ac:dyDescent="0.25">
      <c r="F74" s="761"/>
      <c r="G74" s="761"/>
      <c r="H74" s="761"/>
      <c r="I74" s="761"/>
    </row>
    <row r="75" spans="2:9" x14ac:dyDescent="0.25">
      <c r="F75" s="761"/>
      <c r="G75" s="761"/>
      <c r="H75" s="761"/>
      <c r="I75" s="761"/>
    </row>
    <row r="76" spans="2:9" x14ac:dyDescent="0.25">
      <c r="F76" s="761"/>
      <c r="G76" s="761"/>
      <c r="H76" s="761"/>
      <c r="I76" s="761"/>
    </row>
    <row r="77" spans="2:9" x14ac:dyDescent="0.25">
      <c r="F77" s="761"/>
      <c r="G77" s="761"/>
      <c r="H77" s="761"/>
      <c r="I77" s="761"/>
    </row>
    <row r="78" spans="2:9" x14ac:dyDescent="0.25">
      <c r="F78" s="761"/>
      <c r="G78" s="761"/>
      <c r="H78" s="761"/>
      <c r="I78" s="761"/>
    </row>
    <row r="79" spans="2:9" x14ac:dyDescent="0.25">
      <c r="F79" s="761"/>
      <c r="G79" s="761"/>
      <c r="H79" s="761"/>
      <c r="I79" s="761"/>
    </row>
    <row r="80" spans="2:9" x14ac:dyDescent="0.25">
      <c r="F80" s="761"/>
      <c r="G80" s="761"/>
      <c r="H80" s="761"/>
      <c r="I80" s="761"/>
    </row>
    <row r="81" spans="6:9" x14ac:dyDescent="0.25">
      <c r="F81" s="761"/>
      <c r="G81" s="761"/>
      <c r="H81" s="761"/>
      <c r="I81" s="761"/>
    </row>
    <row r="82" spans="6:9" x14ac:dyDescent="0.25">
      <c r="F82" s="761"/>
      <c r="G82" s="761"/>
      <c r="H82" s="761"/>
      <c r="I82" s="761"/>
    </row>
    <row r="83" spans="6:9" x14ac:dyDescent="0.25">
      <c r="F83" s="761"/>
      <c r="G83" s="761"/>
      <c r="H83" s="761"/>
      <c r="I83" s="761"/>
    </row>
    <row r="84" spans="6:9" x14ac:dyDescent="0.25">
      <c r="F84" s="761"/>
      <c r="G84" s="761"/>
      <c r="H84" s="761"/>
      <c r="I84" s="761"/>
    </row>
    <row r="85" spans="6:9" x14ac:dyDescent="0.25">
      <c r="F85" s="761"/>
      <c r="G85" s="761"/>
      <c r="H85" s="761"/>
      <c r="I85" s="761"/>
    </row>
    <row r="86" spans="6:9" x14ac:dyDescent="0.25">
      <c r="F86" s="761"/>
      <c r="G86" s="761"/>
      <c r="H86" s="761"/>
      <c r="I86" s="761"/>
    </row>
    <row r="87" spans="6:9" x14ac:dyDescent="0.25">
      <c r="F87" s="761"/>
      <c r="G87" s="761"/>
      <c r="H87" s="761"/>
      <c r="I87" s="761"/>
    </row>
    <row r="88" spans="6:9" x14ac:dyDescent="0.25">
      <c r="F88" s="761"/>
      <c r="G88" s="761"/>
      <c r="H88" s="761"/>
      <c r="I88" s="761"/>
    </row>
    <row r="89" spans="6:9" x14ac:dyDescent="0.25">
      <c r="F89" s="761"/>
      <c r="G89" s="761"/>
      <c r="H89" s="761"/>
      <c r="I89" s="761"/>
    </row>
    <row r="90" spans="6:9" x14ac:dyDescent="0.25">
      <c r="F90" s="761"/>
      <c r="G90" s="761"/>
      <c r="H90" s="761"/>
      <c r="I90" s="761"/>
    </row>
    <row r="91" spans="6:9" x14ac:dyDescent="0.25">
      <c r="F91" s="761"/>
      <c r="G91" s="761"/>
      <c r="H91" s="761"/>
      <c r="I91" s="761"/>
    </row>
    <row r="92" spans="6:9" x14ac:dyDescent="0.25">
      <c r="F92" s="761"/>
      <c r="G92" s="761"/>
      <c r="H92" s="761"/>
      <c r="I92" s="761"/>
    </row>
    <row r="93" spans="6:9" x14ac:dyDescent="0.25">
      <c r="F93" s="761"/>
      <c r="G93" s="761"/>
      <c r="H93" s="761"/>
      <c r="I93" s="761"/>
    </row>
    <row r="94" spans="6:9" x14ac:dyDescent="0.25">
      <c r="F94" s="761"/>
      <c r="G94" s="761"/>
      <c r="H94" s="761"/>
      <c r="I94" s="761"/>
    </row>
    <row r="95" spans="6:9" x14ac:dyDescent="0.25">
      <c r="F95" s="761"/>
      <c r="G95" s="761"/>
      <c r="H95" s="761"/>
      <c r="I95" s="761"/>
    </row>
    <row r="96" spans="6:9" x14ac:dyDescent="0.25">
      <c r="F96" s="761"/>
      <c r="G96" s="761"/>
      <c r="H96" s="761"/>
      <c r="I96" s="761"/>
    </row>
    <row r="97" spans="6:9" x14ac:dyDescent="0.25">
      <c r="F97" s="761"/>
      <c r="G97" s="761"/>
      <c r="H97" s="761"/>
      <c r="I97" s="761"/>
    </row>
    <row r="98" spans="6:9" x14ac:dyDescent="0.25">
      <c r="F98" s="761"/>
      <c r="G98" s="761"/>
      <c r="H98" s="761"/>
      <c r="I98" s="761"/>
    </row>
    <row r="99" spans="6:9" x14ac:dyDescent="0.25">
      <c r="F99" s="761"/>
      <c r="G99" s="761"/>
      <c r="H99" s="761"/>
      <c r="I99" s="761"/>
    </row>
    <row r="100" spans="6:9" x14ac:dyDescent="0.25">
      <c r="F100" s="761"/>
      <c r="G100" s="761"/>
      <c r="H100" s="761"/>
      <c r="I100" s="761"/>
    </row>
    <row r="101" spans="6:9" x14ac:dyDescent="0.25">
      <c r="F101" s="761"/>
      <c r="G101" s="761"/>
      <c r="H101" s="761"/>
      <c r="I101" s="761"/>
    </row>
    <row r="102" spans="6:9" x14ac:dyDescent="0.25">
      <c r="F102" s="761"/>
      <c r="G102" s="761"/>
      <c r="H102" s="761"/>
      <c r="I102" s="761"/>
    </row>
    <row r="103" spans="6:9" x14ac:dyDescent="0.25">
      <c r="F103" s="761"/>
      <c r="G103" s="761"/>
      <c r="H103" s="761"/>
      <c r="I103" s="761"/>
    </row>
    <row r="104" spans="6:9" x14ac:dyDescent="0.25">
      <c r="F104" s="761"/>
      <c r="G104" s="761"/>
      <c r="H104" s="761"/>
      <c r="I104" s="761"/>
    </row>
    <row r="105" spans="6:9" x14ac:dyDescent="0.25">
      <c r="F105" s="761"/>
      <c r="G105" s="761"/>
      <c r="H105" s="761"/>
      <c r="I105" s="761"/>
    </row>
    <row r="106" spans="6:9" x14ac:dyDescent="0.25">
      <c r="F106" s="761"/>
      <c r="G106" s="761"/>
      <c r="H106" s="761"/>
      <c r="I106" s="761"/>
    </row>
    <row r="107" spans="6:9" x14ac:dyDescent="0.25">
      <c r="F107" s="761"/>
      <c r="G107" s="761"/>
      <c r="H107" s="761"/>
      <c r="I107" s="761"/>
    </row>
    <row r="108" spans="6:9" x14ac:dyDescent="0.25">
      <c r="F108" s="761"/>
      <c r="G108" s="761"/>
      <c r="H108" s="761"/>
      <c r="I108" s="761"/>
    </row>
    <row r="109" spans="6:9" x14ac:dyDescent="0.25">
      <c r="F109" s="761"/>
      <c r="G109" s="761"/>
      <c r="H109" s="761"/>
      <c r="I109" s="761"/>
    </row>
    <row r="110" spans="6:9" x14ac:dyDescent="0.25">
      <c r="F110" s="761"/>
      <c r="G110" s="761"/>
      <c r="H110" s="761"/>
      <c r="I110" s="761"/>
    </row>
    <row r="111" spans="6:9" x14ac:dyDescent="0.25">
      <c r="F111" s="761"/>
      <c r="G111" s="761"/>
      <c r="H111" s="761"/>
      <c r="I111" s="761"/>
    </row>
    <row r="112" spans="6:9" x14ac:dyDescent="0.25">
      <c r="F112" s="761"/>
      <c r="G112" s="761"/>
      <c r="H112" s="761"/>
      <c r="I112" s="761"/>
    </row>
    <row r="113" spans="6:9" x14ac:dyDescent="0.25">
      <c r="F113" s="761"/>
      <c r="G113" s="761"/>
      <c r="H113" s="761"/>
      <c r="I113" s="761"/>
    </row>
    <row r="114" spans="6:9" x14ac:dyDescent="0.25">
      <c r="F114" s="761"/>
      <c r="G114" s="761"/>
      <c r="H114" s="761"/>
      <c r="I114" s="761"/>
    </row>
    <row r="115" spans="6:9" x14ac:dyDescent="0.25">
      <c r="F115" s="761"/>
      <c r="G115" s="761"/>
      <c r="H115" s="761"/>
      <c r="I115" s="761"/>
    </row>
    <row r="116" spans="6:9" x14ac:dyDescent="0.25">
      <c r="F116" s="761"/>
      <c r="G116" s="761"/>
      <c r="H116" s="761"/>
      <c r="I116" s="761"/>
    </row>
    <row r="117" spans="6:9" x14ac:dyDescent="0.25">
      <c r="F117" s="761"/>
      <c r="G117" s="761"/>
      <c r="H117" s="761"/>
      <c r="I117" s="761"/>
    </row>
    <row r="118" spans="6:9" x14ac:dyDescent="0.25">
      <c r="F118" s="761"/>
      <c r="G118" s="761"/>
      <c r="H118" s="761"/>
      <c r="I118" s="761"/>
    </row>
    <row r="119" spans="6:9" x14ac:dyDescent="0.25">
      <c r="F119" s="761"/>
      <c r="G119" s="761"/>
      <c r="H119" s="761"/>
      <c r="I119" s="761"/>
    </row>
    <row r="120" spans="6:9" x14ac:dyDescent="0.25">
      <c r="F120" s="761"/>
      <c r="G120" s="761"/>
      <c r="H120" s="761"/>
      <c r="I120" s="761"/>
    </row>
    <row r="121" spans="6:9" x14ac:dyDescent="0.25">
      <c r="F121" s="761"/>
      <c r="G121" s="761"/>
      <c r="H121" s="761"/>
      <c r="I121" s="761"/>
    </row>
    <row r="122" spans="6:9" x14ac:dyDescent="0.25">
      <c r="F122" s="761"/>
      <c r="G122" s="761"/>
      <c r="H122" s="761"/>
      <c r="I122" s="761"/>
    </row>
    <row r="123" spans="6:9" x14ac:dyDescent="0.25">
      <c r="F123" s="761"/>
      <c r="G123" s="761"/>
      <c r="H123" s="761"/>
      <c r="I123" s="761"/>
    </row>
    <row r="124" spans="6:9" x14ac:dyDescent="0.25">
      <c r="F124" s="761"/>
      <c r="G124" s="761"/>
      <c r="H124" s="761"/>
      <c r="I124" s="761"/>
    </row>
    <row r="125" spans="6:9" x14ac:dyDescent="0.25">
      <c r="F125" s="761"/>
      <c r="G125" s="761"/>
      <c r="H125" s="761"/>
      <c r="I125" s="761"/>
    </row>
    <row r="126" spans="6:9" x14ac:dyDescent="0.25">
      <c r="F126" s="761"/>
      <c r="G126" s="761"/>
      <c r="H126" s="761"/>
      <c r="I126" s="761"/>
    </row>
    <row r="127" spans="6:9" x14ac:dyDescent="0.25">
      <c r="F127" s="761"/>
      <c r="G127" s="761"/>
      <c r="H127" s="761"/>
      <c r="I127" s="761"/>
    </row>
    <row r="128" spans="6:9" x14ac:dyDescent="0.25">
      <c r="F128" s="761"/>
      <c r="G128" s="761"/>
      <c r="H128" s="761"/>
      <c r="I128" s="761"/>
    </row>
    <row r="129" spans="6:9" hidden="1" x14ac:dyDescent="0.25">
      <c r="F129" s="761"/>
      <c r="G129" s="761"/>
      <c r="H129" s="761"/>
      <c r="I129" s="761"/>
    </row>
    <row r="130" spans="6:9" x14ac:dyDescent="0.25">
      <c r="F130" s="761"/>
      <c r="G130" s="761"/>
      <c r="H130" s="761"/>
      <c r="I130" s="761"/>
    </row>
    <row r="131" spans="6:9" x14ac:dyDescent="0.25">
      <c r="F131" s="761"/>
      <c r="G131" s="761"/>
      <c r="H131" s="761"/>
      <c r="I131" s="761"/>
    </row>
    <row r="132" spans="6:9" x14ac:dyDescent="0.25">
      <c r="F132" s="761"/>
      <c r="G132" s="761"/>
      <c r="H132" s="761"/>
      <c r="I132" s="761"/>
    </row>
    <row r="133" spans="6:9" x14ac:dyDescent="0.25">
      <c r="F133" s="761"/>
      <c r="G133" s="761"/>
      <c r="H133" s="761"/>
      <c r="I133" s="761"/>
    </row>
    <row r="134" spans="6:9" x14ac:dyDescent="0.25">
      <c r="F134" s="761"/>
      <c r="G134" s="761"/>
      <c r="H134" s="761"/>
      <c r="I134" s="761"/>
    </row>
    <row r="135" spans="6:9" x14ac:dyDescent="0.25">
      <c r="F135" s="761"/>
      <c r="G135" s="761"/>
      <c r="H135" s="761"/>
      <c r="I135" s="761"/>
    </row>
    <row r="136" spans="6:9" x14ac:dyDescent="0.25">
      <c r="F136" s="761"/>
      <c r="G136" s="761"/>
      <c r="H136" s="761"/>
      <c r="I136" s="761"/>
    </row>
    <row r="137" spans="6:9" x14ac:dyDescent="0.25">
      <c r="F137" s="761"/>
      <c r="G137" s="761"/>
      <c r="H137" s="761"/>
      <c r="I137" s="761"/>
    </row>
    <row r="138" spans="6:9" x14ac:dyDescent="0.25">
      <c r="F138" s="761"/>
      <c r="G138" s="761"/>
      <c r="H138" s="761"/>
      <c r="I138" s="761"/>
    </row>
    <row r="139" spans="6:9" x14ac:dyDescent="0.25">
      <c r="F139" s="761"/>
      <c r="G139" s="761"/>
      <c r="H139" s="761"/>
      <c r="I139" s="761"/>
    </row>
    <row r="140" spans="6:9" x14ac:dyDescent="0.25">
      <c r="F140" s="761"/>
      <c r="G140" s="761"/>
      <c r="H140" s="761"/>
      <c r="I140" s="761"/>
    </row>
    <row r="141" spans="6:9" x14ac:dyDescent="0.25">
      <c r="F141" s="761"/>
      <c r="G141" s="761"/>
      <c r="H141" s="761"/>
      <c r="I141" s="761"/>
    </row>
    <row r="142" spans="6:9" x14ac:dyDescent="0.25">
      <c r="F142" s="761"/>
      <c r="G142" s="761"/>
      <c r="H142" s="761"/>
      <c r="I142" s="761"/>
    </row>
    <row r="143" spans="6:9" x14ac:dyDescent="0.25">
      <c r="F143" s="761"/>
      <c r="G143" s="761"/>
      <c r="H143" s="761"/>
      <c r="I143" s="761"/>
    </row>
    <row r="144" spans="6:9" x14ac:dyDescent="0.25">
      <c r="F144" s="761"/>
      <c r="G144" s="761"/>
      <c r="H144" s="761"/>
      <c r="I144" s="761"/>
    </row>
    <row r="145" spans="6:9" x14ac:dyDescent="0.25">
      <c r="F145" s="761"/>
      <c r="G145" s="761"/>
      <c r="H145" s="761"/>
      <c r="I145" s="761"/>
    </row>
    <row r="146" spans="6:9" x14ac:dyDescent="0.25">
      <c r="F146" s="761"/>
      <c r="G146" s="761"/>
      <c r="H146" s="761"/>
      <c r="I146" s="761"/>
    </row>
    <row r="147" spans="6:9" x14ac:dyDescent="0.25">
      <c r="F147" s="761"/>
      <c r="G147" s="761"/>
      <c r="H147" s="761"/>
      <c r="I147" s="761"/>
    </row>
    <row r="148" spans="6:9" x14ac:dyDescent="0.25">
      <c r="F148" s="761"/>
      <c r="G148" s="761"/>
      <c r="H148" s="761"/>
      <c r="I148" s="761"/>
    </row>
    <row r="149" spans="6:9" x14ac:dyDescent="0.25">
      <c r="F149" s="761"/>
      <c r="G149" s="761"/>
      <c r="H149" s="761"/>
      <c r="I149" s="761"/>
    </row>
    <row r="150" spans="6:9" x14ac:dyDescent="0.25">
      <c r="F150" s="761"/>
      <c r="G150" s="761"/>
      <c r="H150" s="761"/>
      <c r="I150" s="761"/>
    </row>
    <row r="151" spans="6:9" x14ac:dyDescent="0.25">
      <c r="F151" s="761"/>
      <c r="G151" s="761"/>
      <c r="H151" s="761"/>
      <c r="I151" s="761"/>
    </row>
    <row r="152" spans="6:9" x14ac:dyDescent="0.25">
      <c r="F152" s="761"/>
      <c r="G152" s="761"/>
      <c r="H152" s="761"/>
      <c r="I152" s="761"/>
    </row>
    <row r="153" spans="6:9" x14ac:dyDescent="0.25">
      <c r="F153" s="761"/>
      <c r="G153" s="761"/>
      <c r="H153" s="761"/>
      <c r="I153" s="761"/>
    </row>
    <row r="154" spans="6:9" x14ac:dyDescent="0.25">
      <c r="F154" s="761"/>
      <c r="G154" s="761"/>
      <c r="H154" s="761"/>
      <c r="I154" s="761"/>
    </row>
    <row r="155" spans="6:9" x14ac:dyDescent="0.25">
      <c r="F155" s="761"/>
      <c r="G155" s="761"/>
      <c r="H155" s="761"/>
      <c r="I155" s="761"/>
    </row>
    <row r="156" spans="6:9" x14ac:dyDescent="0.25">
      <c r="F156" s="761"/>
      <c r="G156" s="761"/>
      <c r="H156" s="761"/>
      <c r="I156" s="761"/>
    </row>
    <row r="157" spans="6:9" x14ac:dyDescent="0.25">
      <c r="F157" s="761"/>
      <c r="G157" s="761"/>
      <c r="H157" s="761"/>
      <c r="I157" s="761"/>
    </row>
    <row r="158" spans="6:9" x14ac:dyDescent="0.25">
      <c r="F158" s="761"/>
      <c r="G158" s="761"/>
      <c r="H158" s="761"/>
      <c r="I158" s="761"/>
    </row>
    <row r="159" spans="6:9" x14ac:dyDescent="0.25">
      <c r="F159" s="761"/>
      <c r="G159" s="761"/>
      <c r="H159" s="761"/>
      <c r="I159" s="761"/>
    </row>
    <row r="160" spans="6:9" x14ac:dyDescent="0.25">
      <c r="F160" s="761"/>
      <c r="G160" s="761"/>
      <c r="H160" s="761"/>
      <c r="I160" s="761"/>
    </row>
    <row r="161" spans="6:9" x14ac:dyDescent="0.25">
      <c r="F161" s="761"/>
      <c r="G161" s="761"/>
      <c r="H161" s="761"/>
      <c r="I161" s="761"/>
    </row>
    <row r="162" spans="6:9" x14ac:dyDescent="0.25">
      <c r="F162" s="761"/>
      <c r="G162" s="761"/>
      <c r="H162" s="761"/>
      <c r="I162" s="761"/>
    </row>
    <row r="163" spans="6:9" x14ac:dyDescent="0.25">
      <c r="F163" s="761"/>
      <c r="G163" s="761"/>
      <c r="H163" s="761"/>
      <c r="I163" s="761"/>
    </row>
    <row r="164" spans="6:9" x14ac:dyDescent="0.25">
      <c r="F164" s="761"/>
      <c r="G164" s="761"/>
      <c r="H164" s="761"/>
      <c r="I164" s="761"/>
    </row>
    <row r="165" spans="6:9" x14ac:dyDescent="0.25">
      <c r="F165" s="761"/>
      <c r="G165" s="761"/>
      <c r="H165" s="761"/>
      <c r="I165" s="761"/>
    </row>
    <row r="166" spans="6:9" x14ac:dyDescent="0.25">
      <c r="F166" s="761"/>
      <c r="G166" s="761"/>
      <c r="H166" s="761"/>
      <c r="I166" s="761"/>
    </row>
    <row r="167" spans="6:9" x14ac:dyDescent="0.25">
      <c r="F167" s="761"/>
      <c r="G167" s="761"/>
      <c r="H167" s="761"/>
      <c r="I167" s="761"/>
    </row>
    <row r="168" spans="6:9" x14ac:dyDescent="0.25">
      <c r="F168" s="761"/>
      <c r="G168" s="761"/>
      <c r="H168" s="761"/>
      <c r="I168" s="761"/>
    </row>
    <row r="169" spans="6:9" x14ac:dyDescent="0.25">
      <c r="F169" s="761"/>
      <c r="G169" s="761"/>
      <c r="H169" s="761"/>
      <c r="I169" s="761"/>
    </row>
    <row r="170" spans="6:9" x14ac:dyDescent="0.25">
      <c r="F170" s="761"/>
      <c r="G170" s="761"/>
      <c r="H170" s="761"/>
      <c r="I170" s="761"/>
    </row>
    <row r="171" spans="6:9" x14ac:dyDescent="0.25">
      <c r="F171" s="761"/>
      <c r="G171" s="761"/>
      <c r="H171" s="761"/>
      <c r="I171" s="761"/>
    </row>
    <row r="172" spans="6:9" x14ac:dyDescent="0.25">
      <c r="F172" s="761"/>
      <c r="G172" s="761"/>
      <c r="H172" s="761"/>
      <c r="I172" s="761"/>
    </row>
    <row r="173" spans="6:9" x14ac:dyDescent="0.25">
      <c r="F173" s="761"/>
      <c r="G173" s="879"/>
      <c r="H173" s="761"/>
      <c r="I173" s="761"/>
    </row>
    <row r="174" spans="6:9" x14ac:dyDescent="0.25">
      <c r="F174" s="761"/>
      <c r="G174" s="761"/>
      <c r="H174" s="761"/>
      <c r="I174" s="761"/>
    </row>
    <row r="175" spans="6:9" x14ac:dyDescent="0.25">
      <c r="F175" s="761"/>
      <c r="G175" s="761"/>
      <c r="H175" s="761"/>
      <c r="I175" s="761"/>
    </row>
    <row r="176" spans="6:9" x14ac:dyDescent="0.25">
      <c r="F176" s="761"/>
      <c r="G176" s="761"/>
      <c r="H176" s="761"/>
      <c r="I176" s="761"/>
    </row>
    <row r="177" spans="6:9" x14ac:dyDescent="0.25">
      <c r="F177" s="761"/>
      <c r="G177" s="761"/>
      <c r="H177" s="761"/>
      <c r="I177" s="761"/>
    </row>
    <row r="178" spans="6:9" x14ac:dyDescent="0.25">
      <c r="F178" s="761"/>
      <c r="G178" s="761">
        <v>0</v>
      </c>
      <c r="H178" s="761"/>
      <c r="I178" s="761"/>
    </row>
    <row r="179" spans="6:9" x14ac:dyDescent="0.25">
      <c r="F179" s="761"/>
      <c r="G179" s="761"/>
      <c r="H179" s="761"/>
      <c r="I179" s="761"/>
    </row>
    <row r="180" spans="6:9" x14ac:dyDescent="0.25">
      <c r="F180" s="761"/>
      <c r="G180" s="761"/>
      <c r="H180" s="761"/>
      <c r="I180" s="761"/>
    </row>
    <row r="181" spans="6:9" x14ac:dyDescent="0.25">
      <c r="F181" s="761"/>
      <c r="G181" s="761"/>
      <c r="H181" s="761"/>
      <c r="I181" s="761"/>
    </row>
    <row r="182" spans="6:9" x14ac:dyDescent="0.25">
      <c r="F182" s="761"/>
      <c r="G182" s="761"/>
      <c r="H182" s="761"/>
      <c r="I182" s="761"/>
    </row>
    <row r="183" spans="6:9" x14ac:dyDescent="0.25">
      <c r="F183" s="761"/>
      <c r="G183" s="761"/>
      <c r="H183" s="761"/>
      <c r="I183" s="761"/>
    </row>
    <row r="184" spans="6:9" x14ac:dyDescent="0.25">
      <c r="F184" s="761"/>
      <c r="G184" s="761"/>
      <c r="H184" s="761"/>
      <c r="I184" s="761"/>
    </row>
    <row r="185" spans="6:9" x14ac:dyDescent="0.25">
      <c r="F185" s="761"/>
      <c r="G185" s="761"/>
      <c r="H185" s="761"/>
      <c r="I185" s="761"/>
    </row>
    <row r="186" spans="6:9" x14ac:dyDescent="0.25">
      <c r="F186" s="761"/>
      <c r="G186" s="761"/>
      <c r="H186" s="761"/>
      <c r="I186" s="761"/>
    </row>
    <row r="187" spans="6:9" x14ac:dyDescent="0.25">
      <c r="F187" s="761"/>
      <c r="G187" s="761"/>
      <c r="H187" s="761"/>
      <c r="I187" s="761"/>
    </row>
    <row r="188" spans="6:9" x14ac:dyDescent="0.25">
      <c r="F188" s="761"/>
      <c r="G188" s="761"/>
      <c r="H188" s="761"/>
      <c r="I188" s="761"/>
    </row>
    <row r="189" spans="6:9" x14ac:dyDescent="0.25">
      <c r="F189" s="761"/>
      <c r="G189" s="761"/>
      <c r="H189" s="761"/>
      <c r="I189" s="761"/>
    </row>
    <row r="190" spans="6:9" x14ac:dyDescent="0.25">
      <c r="F190" s="761"/>
      <c r="G190" s="761"/>
      <c r="H190" s="761"/>
      <c r="I190" s="761"/>
    </row>
    <row r="191" spans="6:9" x14ac:dyDescent="0.25">
      <c r="F191" s="761"/>
      <c r="G191" s="761"/>
      <c r="H191" s="761"/>
      <c r="I191" s="761"/>
    </row>
    <row r="192" spans="6:9" x14ac:dyDescent="0.25">
      <c r="F192" s="761"/>
      <c r="G192" s="761"/>
      <c r="H192" s="761"/>
      <c r="I192" s="761"/>
    </row>
    <row r="193" spans="6:9" x14ac:dyDescent="0.25">
      <c r="F193" s="761"/>
      <c r="G193" s="761"/>
      <c r="H193" s="761"/>
      <c r="I193" s="761"/>
    </row>
    <row r="194" spans="6:9" x14ac:dyDescent="0.25">
      <c r="F194" s="761"/>
      <c r="G194" s="761"/>
      <c r="H194" s="761"/>
      <c r="I194" s="761"/>
    </row>
    <row r="195" spans="6:9" x14ac:dyDescent="0.25">
      <c r="F195" s="761"/>
      <c r="G195" s="761"/>
      <c r="H195" s="761"/>
      <c r="I195" s="761"/>
    </row>
    <row r="196" spans="6:9" x14ac:dyDescent="0.25">
      <c r="F196" s="761"/>
      <c r="G196" s="761"/>
      <c r="H196" s="761"/>
      <c r="I196" s="761"/>
    </row>
    <row r="197" spans="6:9" x14ac:dyDescent="0.25">
      <c r="F197" s="761"/>
      <c r="G197" s="761"/>
      <c r="H197" s="761"/>
      <c r="I197" s="761"/>
    </row>
    <row r="198" spans="6:9" x14ac:dyDescent="0.25">
      <c r="F198" s="761"/>
      <c r="G198" s="761"/>
      <c r="H198" s="761"/>
      <c r="I198" s="761"/>
    </row>
    <row r="199" spans="6:9" x14ac:dyDescent="0.25">
      <c r="F199" s="761"/>
      <c r="G199" s="761"/>
      <c r="H199" s="761"/>
      <c r="I199" s="761"/>
    </row>
    <row r="200" spans="6:9" x14ac:dyDescent="0.25">
      <c r="F200" s="761"/>
      <c r="G200" s="761"/>
      <c r="H200" s="761"/>
      <c r="I200" s="761"/>
    </row>
    <row r="201" spans="6:9" x14ac:dyDescent="0.25">
      <c r="F201" s="761"/>
      <c r="G201" s="761"/>
      <c r="H201" s="761"/>
      <c r="I201" s="761"/>
    </row>
    <row r="202" spans="6:9" x14ac:dyDescent="0.25">
      <c r="F202" s="761"/>
      <c r="G202" s="761"/>
      <c r="H202" s="761"/>
      <c r="I202" s="761"/>
    </row>
    <row r="203" spans="6:9" x14ac:dyDescent="0.25">
      <c r="F203" s="761"/>
      <c r="G203" s="761"/>
      <c r="H203" s="761"/>
      <c r="I203" s="761"/>
    </row>
    <row r="204" spans="6:9" x14ac:dyDescent="0.25">
      <c r="F204" s="761"/>
      <c r="G204" s="761"/>
      <c r="H204" s="761"/>
      <c r="I204" s="761"/>
    </row>
    <row r="205" spans="6:9" x14ac:dyDescent="0.25">
      <c r="F205" s="761"/>
      <c r="G205" s="761"/>
      <c r="H205" s="761"/>
      <c r="I205" s="761"/>
    </row>
    <row r="206" spans="6:9" x14ac:dyDescent="0.25">
      <c r="F206" s="761"/>
      <c r="G206" s="761"/>
      <c r="H206" s="761"/>
      <c r="I206" s="761"/>
    </row>
    <row r="207" spans="6:9" x14ac:dyDescent="0.25">
      <c r="F207" s="761"/>
      <c r="G207" s="761"/>
      <c r="H207" s="761"/>
      <c r="I207" s="761"/>
    </row>
    <row r="208" spans="6:9" x14ac:dyDescent="0.25">
      <c r="F208" s="761"/>
      <c r="G208" s="761"/>
      <c r="H208" s="761"/>
      <c r="I208" s="761"/>
    </row>
    <row r="209" spans="6:9" x14ac:dyDescent="0.25">
      <c r="F209" s="761"/>
      <c r="G209" s="761"/>
      <c r="H209" s="761"/>
      <c r="I209" s="761"/>
    </row>
    <row r="210" spans="6:9" x14ac:dyDescent="0.25">
      <c r="F210" s="761"/>
      <c r="G210" s="761"/>
      <c r="H210" s="761"/>
      <c r="I210" s="761"/>
    </row>
    <row r="211" spans="6:9" x14ac:dyDescent="0.25">
      <c r="F211" s="761"/>
      <c r="G211" s="761"/>
      <c r="H211" s="761"/>
      <c r="I211" s="761"/>
    </row>
    <row r="212" spans="6:9" x14ac:dyDescent="0.25">
      <c r="F212" s="761"/>
      <c r="G212" s="761"/>
      <c r="H212" s="761"/>
      <c r="I212" s="761"/>
    </row>
    <row r="213" spans="6:9" x14ac:dyDescent="0.25">
      <c r="F213" s="761"/>
      <c r="G213" s="761"/>
      <c r="H213" s="761"/>
      <c r="I213" s="761"/>
    </row>
    <row r="214" spans="6:9" x14ac:dyDescent="0.25">
      <c r="F214" s="761"/>
      <c r="G214" s="761"/>
      <c r="H214" s="761"/>
      <c r="I214" s="761"/>
    </row>
    <row r="215" spans="6:9" x14ac:dyDescent="0.25">
      <c r="F215" s="761"/>
      <c r="G215" s="761"/>
      <c r="H215" s="761"/>
      <c r="I215" s="761"/>
    </row>
    <row r="216" spans="6:9" x14ac:dyDescent="0.25">
      <c r="F216" s="761"/>
      <c r="G216" s="761"/>
      <c r="H216" s="761"/>
      <c r="I216" s="761"/>
    </row>
    <row r="217" spans="6:9" x14ac:dyDescent="0.25">
      <c r="F217" s="761"/>
      <c r="G217" s="761"/>
      <c r="H217" s="761"/>
      <c r="I217" s="761"/>
    </row>
    <row r="218" spans="6:9" x14ac:dyDescent="0.25">
      <c r="F218" s="761"/>
      <c r="G218" s="761"/>
      <c r="H218" s="761"/>
      <c r="I218" s="761"/>
    </row>
    <row r="219" spans="6:9" x14ac:dyDescent="0.25">
      <c r="F219" s="761"/>
      <c r="G219" s="761"/>
      <c r="H219" s="761"/>
      <c r="I219" s="761"/>
    </row>
    <row r="220" spans="6:9" x14ac:dyDescent="0.25">
      <c r="F220" s="761"/>
      <c r="G220" s="761"/>
      <c r="H220" s="761"/>
      <c r="I220" s="761"/>
    </row>
    <row r="221" spans="6:9" x14ac:dyDescent="0.25">
      <c r="F221" s="761"/>
      <c r="G221" s="761"/>
      <c r="H221" s="761"/>
      <c r="I221" s="761"/>
    </row>
    <row r="222" spans="6:9" x14ac:dyDescent="0.25">
      <c r="F222" s="761"/>
      <c r="G222" s="761"/>
      <c r="H222" s="761"/>
      <c r="I222" s="761"/>
    </row>
    <row r="223" spans="6:9" x14ac:dyDescent="0.25">
      <c r="F223" s="761"/>
      <c r="G223" s="761"/>
      <c r="H223" s="761"/>
      <c r="I223" s="761"/>
    </row>
    <row r="224" spans="6:9" x14ac:dyDescent="0.25">
      <c r="F224" s="761"/>
      <c r="G224" s="761"/>
      <c r="H224" s="761"/>
      <c r="I224" s="761"/>
    </row>
    <row r="225" spans="6:9" x14ac:dyDescent="0.25">
      <c r="F225" s="761"/>
      <c r="G225" s="761"/>
      <c r="H225" s="761"/>
      <c r="I225" s="761"/>
    </row>
    <row r="226" spans="6:9" x14ac:dyDescent="0.25">
      <c r="F226" s="761"/>
      <c r="G226" s="761"/>
      <c r="H226" s="761"/>
      <c r="I226" s="761"/>
    </row>
    <row r="227" spans="6:9" x14ac:dyDescent="0.25">
      <c r="F227" s="761"/>
      <c r="G227" s="761"/>
      <c r="H227" s="761"/>
      <c r="I227" s="761"/>
    </row>
    <row r="228" spans="6:9" x14ac:dyDescent="0.25">
      <c r="F228" s="761"/>
      <c r="G228" s="761"/>
      <c r="H228" s="761"/>
      <c r="I228" s="761"/>
    </row>
    <row r="229" spans="6:9" x14ac:dyDescent="0.25">
      <c r="F229" s="761"/>
      <c r="G229" s="761"/>
      <c r="H229" s="761"/>
      <c r="I229" s="761"/>
    </row>
    <row r="230" spans="6:9" x14ac:dyDescent="0.25">
      <c r="F230" s="761"/>
      <c r="G230" s="761"/>
      <c r="H230" s="761"/>
      <c r="I230" s="761"/>
    </row>
    <row r="231" spans="6:9" x14ac:dyDescent="0.25">
      <c r="F231" s="761"/>
      <c r="G231" s="761"/>
      <c r="H231" s="761"/>
      <c r="I231" s="761"/>
    </row>
    <row r="232" spans="6:9" x14ac:dyDescent="0.25">
      <c r="F232" s="761"/>
      <c r="G232" s="761"/>
      <c r="H232" s="761"/>
      <c r="I232" s="761"/>
    </row>
    <row r="233" spans="6:9" x14ac:dyDescent="0.25">
      <c r="F233" s="761"/>
      <c r="G233" s="761"/>
      <c r="H233" s="761"/>
      <c r="I233" s="761"/>
    </row>
    <row r="234" spans="6:9" x14ac:dyDescent="0.25">
      <c r="F234" s="761"/>
      <c r="G234" s="761"/>
      <c r="H234" s="761"/>
      <c r="I234" s="761"/>
    </row>
    <row r="235" spans="6:9" x14ac:dyDescent="0.25">
      <c r="F235" s="761"/>
      <c r="G235" s="761"/>
      <c r="H235" s="761"/>
      <c r="I235" s="761"/>
    </row>
    <row r="236" spans="6:9" x14ac:dyDescent="0.25">
      <c r="F236" s="761"/>
      <c r="G236" s="761"/>
      <c r="H236" s="761"/>
      <c r="I236" s="761"/>
    </row>
    <row r="237" spans="6:9" x14ac:dyDescent="0.25">
      <c r="F237" s="761"/>
      <c r="G237" s="761"/>
      <c r="H237" s="761"/>
      <c r="I237" s="761"/>
    </row>
    <row r="238" spans="6:9" x14ac:dyDescent="0.25">
      <c r="F238" s="761"/>
      <c r="G238" s="761"/>
      <c r="H238" s="761"/>
      <c r="I238" s="761"/>
    </row>
    <row r="239" spans="6:9" x14ac:dyDescent="0.25">
      <c r="F239" s="761"/>
      <c r="G239" s="761"/>
      <c r="H239" s="761"/>
      <c r="I239" s="761"/>
    </row>
    <row r="240" spans="6:9" x14ac:dyDescent="0.25">
      <c r="F240" s="761"/>
      <c r="G240" s="761"/>
      <c r="H240" s="761"/>
      <c r="I240" s="761"/>
    </row>
    <row r="241" spans="6:9" x14ac:dyDescent="0.25">
      <c r="F241" s="761"/>
      <c r="G241" s="761"/>
      <c r="H241" s="761"/>
      <c r="I241" s="761"/>
    </row>
    <row r="242" spans="6:9" x14ac:dyDescent="0.25">
      <c r="F242" s="761"/>
      <c r="G242" s="761"/>
      <c r="H242" s="761"/>
      <c r="I242" s="761"/>
    </row>
    <row r="243" spans="6:9" x14ac:dyDescent="0.25">
      <c r="F243" s="761"/>
      <c r="G243" s="761"/>
      <c r="H243" s="761"/>
      <c r="I243" s="761"/>
    </row>
    <row r="244" spans="6:9" x14ac:dyDescent="0.25">
      <c r="F244" s="761"/>
      <c r="G244" s="761"/>
      <c r="H244" s="761"/>
      <c r="I244" s="761"/>
    </row>
    <row r="245" spans="6:9" x14ac:dyDescent="0.25">
      <c r="F245" s="761"/>
      <c r="G245" s="761"/>
      <c r="H245" s="761"/>
      <c r="I245" s="761"/>
    </row>
    <row r="246" spans="6:9" x14ac:dyDescent="0.25">
      <c r="F246" s="761"/>
      <c r="G246" s="761"/>
      <c r="H246" s="761"/>
      <c r="I246" s="761"/>
    </row>
    <row r="247" spans="6:9" x14ac:dyDescent="0.25">
      <c r="F247" s="761"/>
      <c r="G247" s="761"/>
      <c r="H247" s="761"/>
      <c r="I247" s="761"/>
    </row>
    <row r="248" spans="6:9" x14ac:dyDescent="0.25">
      <c r="F248" s="761"/>
      <c r="G248" s="761"/>
      <c r="H248" s="761"/>
      <c r="I248" s="761"/>
    </row>
    <row r="249" spans="6:9" x14ac:dyDescent="0.25">
      <c r="F249" s="761"/>
      <c r="G249" s="761"/>
      <c r="H249" s="761"/>
      <c r="I249" s="761"/>
    </row>
    <row r="250" spans="6:9" x14ac:dyDescent="0.25">
      <c r="F250" s="761"/>
      <c r="G250" s="761"/>
      <c r="H250" s="761"/>
      <c r="I250" s="761"/>
    </row>
    <row r="251" spans="6:9" x14ac:dyDescent="0.25">
      <c r="F251" s="761"/>
      <c r="G251" s="761"/>
      <c r="H251" s="761"/>
      <c r="I251" s="761"/>
    </row>
    <row r="252" spans="6:9" x14ac:dyDescent="0.25">
      <c r="F252" s="761"/>
      <c r="G252" s="761"/>
      <c r="H252" s="761"/>
      <c r="I252" s="761"/>
    </row>
    <row r="253" spans="6:9" x14ac:dyDescent="0.25">
      <c r="F253" s="761"/>
      <c r="G253" s="761"/>
      <c r="H253" s="761"/>
      <c r="I253" s="761"/>
    </row>
    <row r="254" spans="6:9" x14ac:dyDescent="0.25">
      <c r="F254" s="761"/>
      <c r="G254" s="761"/>
      <c r="H254" s="761"/>
      <c r="I254" s="761"/>
    </row>
    <row r="255" spans="6:9" x14ac:dyDescent="0.25">
      <c r="F255" s="761"/>
      <c r="G255" s="761"/>
      <c r="H255" s="761"/>
      <c r="I255" s="761"/>
    </row>
    <row r="256" spans="6:9" x14ac:dyDescent="0.25">
      <c r="F256" s="761"/>
      <c r="G256" s="761"/>
      <c r="H256" s="761"/>
      <c r="I256" s="761"/>
    </row>
    <row r="257" spans="6:9" x14ac:dyDescent="0.25">
      <c r="F257" s="761"/>
      <c r="G257" s="761"/>
      <c r="H257" s="761"/>
      <c r="I257" s="761"/>
    </row>
    <row r="258" spans="6:9" x14ac:dyDescent="0.25">
      <c r="F258" s="761"/>
      <c r="G258" s="761"/>
      <c r="H258" s="761"/>
      <c r="I258" s="761"/>
    </row>
    <row r="259" spans="6:9" x14ac:dyDescent="0.25">
      <c r="F259" s="761"/>
      <c r="G259" s="761"/>
      <c r="H259" s="761"/>
      <c r="I259" s="761"/>
    </row>
    <row r="260" spans="6:9" x14ac:dyDescent="0.25">
      <c r="F260" s="761"/>
      <c r="G260" s="761"/>
      <c r="H260" s="761"/>
      <c r="I260" s="761"/>
    </row>
    <row r="261" spans="6:9" x14ac:dyDescent="0.25">
      <c r="F261" s="761"/>
      <c r="G261" s="761"/>
      <c r="H261" s="761"/>
      <c r="I261" s="761"/>
    </row>
    <row r="262" spans="6:9" x14ac:dyDescent="0.25">
      <c r="F262" s="761"/>
      <c r="G262" s="761"/>
      <c r="H262" s="761"/>
      <c r="I262" s="761"/>
    </row>
    <row r="263" spans="6:9" x14ac:dyDescent="0.25">
      <c r="F263" s="761"/>
      <c r="G263" s="761"/>
      <c r="H263" s="761"/>
      <c r="I263" s="761"/>
    </row>
    <row r="264" spans="6:9" x14ac:dyDescent="0.25">
      <c r="F264" s="761"/>
      <c r="G264" s="761"/>
      <c r="H264" s="761"/>
      <c r="I264" s="761"/>
    </row>
    <row r="265" spans="6:9" x14ac:dyDescent="0.25">
      <c r="F265" s="761"/>
      <c r="G265" s="761"/>
      <c r="H265" s="761"/>
      <c r="I265" s="761"/>
    </row>
    <row r="266" spans="6:9" x14ac:dyDescent="0.25">
      <c r="F266" s="761"/>
      <c r="G266" s="761"/>
      <c r="H266" s="761"/>
      <c r="I266" s="761"/>
    </row>
    <row r="267" spans="6:9" x14ac:dyDescent="0.25">
      <c r="F267" s="761"/>
      <c r="G267" s="761"/>
      <c r="H267" s="761"/>
      <c r="I267" s="761"/>
    </row>
    <row r="268" spans="6:9" x14ac:dyDescent="0.25">
      <c r="F268" s="761"/>
      <c r="G268" s="761"/>
      <c r="H268" s="761"/>
      <c r="I268" s="761"/>
    </row>
    <row r="269" spans="6:9" x14ac:dyDescent="0.25">
      <c r="F269" s="761"/>
      <c r="G269" s="761"/>
      <c r="H269" s="761"/>
      <c r="I269" s="761"/>
    </row>
    <row r="270" spans="6:9" x14ac:dyDescent="0.25">
      <c r="F270" s="761"/>
      <c r="G270" s="761"/>
      <c r="H270" s="761"/>
      <c r="I270" s="761"/>
    </row>
    <row r="271" spans="6:9" x14ac:dyDescent="0.25">
      <c r="F271" s="761"/>
      <c r="G271" s="761"/>
      <c r="H271" s="761"/>
      <c r="I271" s="761"/>
    </row>
    <row r="272" spans="6:9" x14ac:dyDescent="0.25">
      <c r="F272" s="761"/>
      <c r="G272" s="761"/>
      <c r="H272" s="761"/>
      <c r="I272" s="761"/>
    </row>
    <row r="273" spans="6:9" x14ac:dyDescent="0.25">
      <c r="F273" s="761"/>
      <c r="G273" s="761"/>
      <c r="H273" s="761"/>
      <c r="I273" s="761"/>
    </row>
    <row r="274" spans="6:9" x14ac:dyDescent="0.25">
      <c r="F274" s="761"/>
      <c r="G274" s="761"/>
      <c r="H274" s="761"/>
      <c r="I274" s="761"/>
    </row>
    <row r="275" spans="6:9" x14ac:dyDescent="0.25">
      <c r="F275" s="761"/>
      <c r="G275" s="761"/>
      <c r="H275" s="761"/>
      <c r="I275" s="761"/>
    </row>
    <row r="276" spans="6:9" x14ac:dyDescent="0.25">
      <c r="F276" s="761"/>
      <c r="G276" s="761"/>
      <c r="H276" s="761"/>
      <c r="I276" s="761"/>
    </row>
    <row r="277" spans="6:9" x14ac:dyDescent="0.25">
      <c r="F277" s="761"/>
      <c r="G277" s="761"/>
      <c r="H277" s="761"/>
      <c r="I277" s="761"/>
    </row>
    <row r="278" spans="6:9" x14ac:dyDescent="0.25">
      <c r="F278" s="761"/>
      <c r="G278" s="761"/>
      <c r="H278" s="761"/>
      <c r="I278" s="761"/>
    </row>
    <row r="279" spans="6:9" x14ac:dyDescent="0.25">
      <c r="F279" s="761"/>
      <c r="G279" s="761"/>
      <c r="H279" s="761"/>
      <c r="I279" s="761"/>
    </row>
    <row r="280" spans="6:9" x14ac:dyDescent="0.25">
      <c r="F280" s="761"/>
      <c r="G280" s="761"/>
      <c r="H280" s="761"/>
      <c r="I280" s="761"/>
    </row>
    <row r="281" spans="6:9" x14ac:dyDescent="0.25">
      <c r="F281" s="761"/>
      <c r="G281" s="761"/>
      <c r="H281" s="761"/>
      <c r="I281" s="761"/>
    </row>
    <row r="282" spans="6:9" x14ac:dyDescent="0.25">
      <c r="F282" s="761"/>
      <c r="G282" s="761"/>
      <c r="H282" s="761"/>
      <c r="I282" s="761"/>
    </row>
    <row r="283" spans="6:9" x14ac:dyDescent="0.25">
      <c r="F283" s="761"/>
      <c r="G283" s="761"/>
      <c r="H283" s="761"/>
      <c r="I283" s="761"/>
    </row>
    <row r="284" spans="6:9" x14ac:dyDescent="0.25">
      <c r="F284" s="761"/>
      <c r="G284" s="761"/>
      <c r="H284" s="761"/>
      <c r="I284" s="761"/>
    </row>
    <row r="285" spans="6:9" x14ac:dyDescent="0.25">
      <c r="F285" s="761"/>
      <c r="G285" s="761"/>
      <c r="H285" s="761"/>
      <c r="I285" s="761"/>
    </row>
    <row r="286" spans="6:9" x14ac:dyDescent="0.25">
      <c r="F286" s="761"/>
      <c r="G286" s="761"/>
      <c r="H286" s="761"/>
      <c r="I286" s="761"/>
    </row>
    <row r="287" spans="6:9" x14ac:dyDescent="0.25">
      <c r="F287" s="761"/>
      <c r="G287" s="761"/>
      <c r="H287" s="761"/>
      <c r="I287" s="761"/>
    </row>
    <row r="288" spans="6:9" x14ac:dyDescent="0.25">
      <c r="F288" s="761"/>
      <c r="G288" s="761"/>
      <c r="H288" s="761"/>
      <c r="I288" s="761"/>
    </row>
    <row r="289" spans="6:9" x14ac:dyDescent="0.25">
      <c r="F289" s="761"/>
      <c r="G289" s="761"/>
      <c r="H289" s="761"/>
      <c r="I289" s="761"/>
    </row>
    <row r="290" spans="6:9" x14ac:dyDescent="0.25">
      <c r="F290" s="761"/>
      <c r="G290" s="761"/>
      <c r="H290" s="761"/>
      <c r="I290" s="761"/>
    </row>
    <row r="291" spans="6:9" x14ac:dyDescent="0.25">
      <c r="F291" s="761"/>
      <c r="G291" s="761"/>
      <c r="H291" s="761"/>
      <c r="I291" s="761"/>
    </row>
    <row r="292" spans="6:9" x14ac:dyDescent="0.25">
      <c r="F292" s="761"/>
      <c r="G292" s="761"/>
      <c r="H292" s="761"/>
      <c r="I292" s="761"/>
    </row>
    <row r="293" spans="6:9" x14ac:dyDescent="0.25">
      <c r="F293" s="761"/>
      <c r="G293" s="761"/>
      <c r="H293" s="761"/>
      <c r="I293" s="761"/>
    </row>
    <row r="294" spans="6:9" x14ac:dyDescent="0.25">
      <c r="F294" s="761"/>
      <c r="G294" s="761"/>
      <c r="H294" s="761"/>
      <c r="I294" s="761"/>
    </row>
    <row r="295" spans="6:9" x14ac:dyDescent="0.25">
      <c r="F295" s="761"/>
      <c r="G295" s="761"/>
      <c r="H295" s="761"/>
      <c r="I295" s="761"/>
    </row>
    <row r="296" spans="6:9" x14ac:dyDescent="0.25">
      <c r="F296" s="761"/>
      <c r="G296" s="761"/>
      <c r="H296" s="761"/>
      <c r="I296" s="761"/>
    </row>
    <row r="297" spans="6:9" x14ac:dyDescent="0.25">
      <c r="F297" s="761"/>
      <c r="G297" s="761"/>
      <c r="H297" s="761"/>
      <c r="I297" s="761"/>
    </row>
    <row r="298" spans="6:9" x14ac:dyDescent="0.25">
      <c r="F298" s="761"/>
      <c r="G298" s="761"/>
      <c r="H298" s="761"/>
      <c r="I298" s="761"/>
    </row>
    <row r="299" spans="6:9" x14ac:dyDescent="0.25">
      <c r="F299" s="761"/>
      <c r="G299" s="761"/>
      <c r="H299" s="761"/>
      <c r="I299" s="761"/>
    </row>
    <row r="300" spans="6:9" x14ac:dyDescent="0.25">
      <c r="F300" s="761"/>
      <c r="G300" s="761"/>
      <c r="H300" s="761"/>
      <c r="I300" s="761"/>
    </row>
    <row r="301" spans="6:9" x14ac:dyDescent="0.25">
      <c r="F301" s="761"/>
      <c r="G301" s="761"/>
      <c r="H301" s="761"/>
      <c r="I301" s="761"/>
    </row>
    <row r="302" spans="6:9" x14ac:dyDescent="0.25">
      <c r="F302" s="761"/>
      <c r="G302" s="761"/>
      <c r="H302" s="761"/>
      <c r="I302" s="761"/>
    </row>
    <row r="303" spans="6:9" x14ac:dyDescent="0.25">
      <c r="F303" s="761"/>
      <c r="G303" s="761"/>
      <c r="H303" s="761"/>
      <c r="I303" s="761"/>
    </row>
    <row r="304" spans="6:9" x14ac:dyDescent="0.25">
      <c r="F304" s="761"/>
      <c r="G304" s="761"/>
      <c r="H304" s="761"/>
      <c r="I304" s="761"/>
    </row>
    <row r="305" spans="6:9" x14ac:dyDescent="0.25">
      <c r="F305" s="761"/>
      <c r="G305" s="761"/>
      <c r="H305" s="761"/>
      <c r="I305" s="761"/>
    </row>
    <row r="306" spans="6:9" x14ac:dyDescent="0.25">
      <c r="F306" s="761"/>
      <c r="G306" s="761"/>
      <c r="H306" s="761"/>
      <c r="I306" s="761"/>
    </row>
    <row r="307" spans="6:9" x14ac:dyDescent="0.25">
      <c r="F307" s="761"/>
      <c r="G307" s="761"/>
      <c r="H307" s="761"/>
      <c r="I307" s="761"/>
    </row>
    <row r="308" spans="6:9" x14ac:dyDescent="0.25">
      <c r="F308" s="761"/>
      <c r="G308" s="761"/>
      <c r="H308" s="761"/>
      <c r="I308" s="761"/>
    </row>
    <row r="309" spans="6:9" x14ac:dyDescent="0.25">
      <c r="F309" s="761"/>
      <c r="G309" s="761"/>
      <c r="H309" s="761"/>
      <c r="I309" s="761"/>
    </row>
    <row r="310" spans="6:9" x14ac:dyDescent="0.25">
      <c r="F310" s="761"/>
      <c r="G310" s="761"/>
      <c r="H310" s="761"/>
      <c r="I310" s="761"/>
    </row>
    <row r="311" spans="6:9" x14ac:dyDescent="0.25">
      <c r="F311" s="761"/>
      <c r="G311" s="761"/>
      <c r="H311" s="761"/>
      <c r="I311" s="761"/>
    </row>
    <row r="312" spans="6:9" x14ac:dyDescent="0.25">
      <c r="F312" s="761"/>
      <c r="G312" s="761"/>
      <c r="H312" s="761"/>
      <c r="I312" s="761"/>
    </row>
    <row r="313" spans="6:9" x14ac:dyDescent="0.25">
      <c r="F313" s="761"/>
      <c r="G313" s="761"/>
      <c r="H313" s="761"/>
      <c r="I313" s="761"/>
    </row>
    <row r="314" spans="6:9" x14ac:dyDescent="0.25">
      <c r="F314" s="761"/>
      <c r="G314" s="761"/>
      <c r="H314" s="761"/>
      <c r="I314" s="761"/>
    </row>
    <row r="315" spans="6:9" x14ac:dyDescent="0.25">
      <c r="F315" s="761"/>
      <c r="G315" s="761"/>
      <c r="H315" s="761"/>
      <c r="I315" s="761"/>
    </row>
    <row r="316" spans="6:9" x14ac:dyDescent="0.25">
      <c r="F316" s="761"/>
      <c r="G316" s="761"/>
      <c r="H316" s="761"/>
      <c r="I316" s="761"/>
    </row>
    <row r="317" spans="6:9" x14ac:dyDescent="0.25">
      <c r="F317" s="761"/>
      <c r="G317" s="761"/>
      <c r="H317" s="761"/>
      <c r="I317" s="761"/>
    </row>
    <row r="318" spans="6:9" x14ac:dyDescent="0.25">
      <c r="F318" s="761"/>
      <c r="G318" s="761"/>
      <c r="H318" s="761"/>
      <c r="I318" s="761"/>
    </row>
    <row r="319" spans="6:9" x14ac:dyDescent="0.25">
      <c r="F319" s="761"/>
      <c r="G319" s="761"/>
      <c r="H319" s="761"/>
      <c r="I319" s="761"/>
    </row>
    <row r="320" spans="6:9" x14ac:dyDescent="0.25">
      <c r="F320" s="761"/>
      <c r="G320" s="761"/>
      <c r="H320" s="761"/>
      <c r="I320" s="761"/>
    </row>
    <row r="321" spans="6:9" x14ac:dyDescent="0.25">
      <c r="F321" s="761"/>
      <c r="G321" s="761"/>
      <c r="H321" s="761"/>
      <c r="I321" s="761"/>
    </row>
    <row r="322" spans="6:9" x14ac:dyDescent="0.25">
      <c r="F322" s="761"/>
      <c r="G322" s="761"/>
      <c r="H322" s="761"/>
      <c r="I322" s="761"/>
    </row>
    <row r="323" spans="6:9" x14ac:dyDescent="0.25">
      <c r="F323" s="761"/>
      <c r="G323" s="761"/>
      <c r="H323" s="761"/>
      <c r="I323" s="761"/>
    </row>
    <row r="324" spans="6:9" x14ac:dyDescent="0.25">
      <c r="F324" s="761"/>
      <c r="G324" s="761"/>
      <c r="H324" s="761"/>
      <c r="I324" s="761"/>
    </row>
    <row r="325" spans="6:9" x14ac:dyDescent="0.25">
      <c r="F325" s="761"/>
      <c r="G325" s="761"/>
      <c r="H325" s="761"/>
      <c r="I325" s="761"/>
    </row>
    <row r="326" spans="6:9" x14ac:dyDescent="0.25">
      <c r="F326" s="761"/>
      <c r="G326" s="761"/>
      <c r="H326" s="761"/>
      <c r="I326" s="761"/>
    </row>
    <row r="327" spans="6:9" x14ac:dyDescent="0.25">
      <c r="F327" s="761"/>
      <c r="G327" s="761"/>
      <c r="H327" s="761"/>
      <c r="I327" s="761"/>
    </row>
    <row r="328" spans="6:9" x14ac:dyDescent="0.25">
      <c r="F328" s="761"/>
      <c r="G328" s="761"/>
      <c r="H328" s="761"/>
      <c r="I328" s="761"/>
    </row>
    <row r="329" spans="6:9" x14ac:dyDescent="0.25">
      <c r="F329" s="761"/>
      <c r="G329" s="761"/>
      <c r="H329" s="761"/>
      <c r="I329" s="761"/>
    </row>
    <row r="330" spans="6:9" x14ac:dyDescent="0.25">
      <c r="F330" s="761"/>
      <c r="G330" s="761"/>
      <c r="H330" s="761"/>
      <c r="I330" s="761"/>
    </row>
    <row r="331" spans="6:9" x14ac:dyDescent="0.25">
      <c r="F331" s="761"/>
      <c r="G331" s="761"/>
      <c r="H331" s="761"/>
      <c r="I331" s="761"/>
    </row>
    <row r="332" spans="6:9" x14ac:dyDescent="0.25">
      <c r="F332" s="761"/>
      <c r="G332" s="761"/>
      <c r="H332" s="761"/>
      <c r="I332" s="761"/>
    </row>
    <row r="333" spans="6:9" x14ac:dyDescent="0.25">
      <c r="F333" s="761"/>
      <c r="G333" s="761"/>
      <c r="H333" s="761"/>
      <c r="I333" s="761"/>
    </row>
    <row r="334" spans="6:9" x14ac:dyDescent="0.25">
      <c r="F334" s="761"/>
      <c r="G334" s="761"/>
      <c r="H334" s="761"/>
      <c r="I334" s="761"/>
    </row>
    <row r="335" spans="6:9" x14ac:dyDescent="0.25">
      <c r="F335" s="761"/>
      <c r="G335" s="761"/>
      <c r="H335" s="761"/>
      <c r="I335" s="761"/>
    </row>
    <row r="336" spans="6:9" x14ac:dyDescent="0.25">
      <c r="F336" s="761"/>
      <c r="G336" s="761"/>
      <c r="H336" s="761"/>
      <c r="I336" s="761"/>
    </row>
    <row r="337" spans="6:9" x14ac:dyDescent="0.25">
      <c r="F337" s="761"/>
      <c r="G337" s="761"/>
      <c r="H337" s="761"/>
      <c r="I337" s="761"/>
    </row>
    <row r="338" spans="6:9" x14ac:dyDescent="0.25">
      <c r="F338" s="761"/>
      <c r="G338" s="761"/>
      <c r="H338" s="761"/>
      <c r="I338" s="761"/>
    </row>
    <row r="339" spans="6:9" x14ac:dyDescent="0.25">
      <c r="F339" s="761"/>
      <c r="G339" s="761"/>
      <c r="H339" s="761"/>
      <c r="I339" s="761"/>
    </row>
    <row r="340" spans="6:9" x14ac:dyDescent="0.25">
      <c r="F340" s="761"/>
      <c r="G340" s="761"/>
      <c r="H340" s="761"/>
      <c r="I340" s="761"/>
    </row>
    <row r="341" spans="6:9" x14ac:dyDescent="0.25">
      <c r="F341" s="761"/>
      <c r="G341" s="761"/>
      <c r="H341" s="761"/>
      <c r="I341" s="761"/>
    </row>
    <row r="342" spans="6:9" x14ac:dyDescent="0.25">
      <c r="F342" s="761"/>
      <c r="G342" s="761"/>
      <c r="H342" s="761"/>
      <c r="I342" s="761"/>
    </row>
    <row r="343" spans="6:9" x14ac:dyDescent="0.25">
      <c r="F343" s="761"/>
      <c r="G343" s="761"/>
      <c r="H343" s="761"/>
      <c r="I343" s="761"/>
    </row>
    <row r="344" spans="6:9" x14ac:dyDescent="0.25">
      <c r="F344" s="761"/>
      <c r="G344" s="761"/>
      <c r="H344" s="761"/>
      <c r="I344" s="761"/>
    </row>
    <row r="345" spans="6:9" x14ac:dyDescent="0.25">
      <c r="F345" s="761"/>
      <c r="G345" s="761"/>
      <c r="H345" s="761"/>
      <c r="I345" s="761"/>
    </row>
    <row r="346" spans="6:9" x14ac:dyDescent="0.25">
      <c r="F346" s="761"/>
      <c r="G346" s="761"/>
      <c r="H346" s="761"/>
      <c r="I346" s="761"/>
    </row>
    <row r="347" spans="6:9" x14ac:dyDescent="0.25">
      <c r="F347" s="761"/>
      <c r="G347" s="761"/>
      <c r="H347" s="761"/>
      <c r="I347" s="761"/>
    </row>
    <row r="348" spans="6:9" x14ac:dyDescent="0.25">
      <c r="F348" s="761"/>
      <c r="G348" s="761"/>
      <c r="H348" s="761"/>
      <c r="I348" s="761"/>
    </row>
    <row r="349" spans="6:9" x14ac:dyDescent="0.25">
      <c r="F349" s="761"/>
      <c r="G349" s="761"/>
      <c r="H349" s="761"/>
      <c r="I349" s="761"/>
    </row>
    <row r="350" spans="6:9" x14ac:dyDescent="0.25">
      <c r="F350" s="761"/>
      <c r="G350" s="761"/>
      <c r="H350" s="761"/>
      <c r="I350" s="761"/>
    </row>
    <row r="351" spans="6:9" x14ac:dyDescent="0.25">
      <c r="F351" s="761"/>
      <c r="G351" s="761"/>
      <c r="H351" s="761"/>
      <c r="I351" s="761"/>
    </row>
    <row r="352" spans="6:9" x14ac:dyDescent="0.25">
      <c r="F352" s="761"/>
      <c r="G352" s="761"/>
      <c r="H352" s="761"/>
      <c r="I352" s="761"/>
    </row>
    <row r="353" spans="6:9" x14ac:dyDescent="0.25">
      <c r="F353" s="761"/>
      <c r="G353" s="761"/>
      <c r="H353" s="761"/>
      <c r="I353" s="761"/>
    </row>
    <row r="354" spans="6:9" x14ac:dyDescent="0.25">
      <c r="F354" s="761"/>
      <c r="G354" s="761"/>
      <c r="H354" s="761"/>
      <c r="I354" s="761"/>
    </row>
    <row r="355" spans="6:9" x14ac:dyDescent="0.25">
      <c r="F355" s="761"/>
      <c r="G355" s="761"/>
      <c r="H355" s="761"/>
      <c r="I355" s="761"/>
    </row>
    <row r="356" spans="6:9" x14ac:dyDescent="0.25">
      <c r="F356" s="761"/>
      <c r="G356" s="761"/>
      <c r="H356" s="761"/>
      <c r="I356" s="761"/>
    </row>
    <row r="357" spans="6:9" x14ac:dyDescent="0.25">
      <c r="F357" s="761"/>
      <c r="G357" s="761"/>
      <c r="H357" s="761"/>
      <c r="I357" s="761"/>
    </row>
    <row r="358" spans="6:9" x14ac:dyDescent="0.25">
      <c r="F358" s="761"/>
      <c r="G358" s="761"/>
      <c r="H358" s="761"/>
      <c r="I358" s="761"/>
    </row>
    <row r="359" spans="6:9" x14ac:dyDescent="0.25">
      <c r="F359" s="761"/>
      <c r="G359" s="761"/>
      <c r="H359" s="761"/>
      <c r="I359" s="761"/>
    </row>
    <row r="360" spans="6:9" x14ac:dyDescent="0.25">
      <c r="F360" s="761"/>
      <c r="G360" s="761"/>
      <c r="H360" s="761"/>
      <c r="I360" s="761"/>
    </row>
    <row r="361" spans="6:9" x14ac:dyDescent="0.25">
      <c r="F361" s="761"/>
      <c r="G361" s="761"/>
      <c r="H361" s="761"/>
      <c r="I361" s="761"/>
    </row>
    <row r="362" spans="6:9" x14ac:dyDescent="0.25">
      <c r="F362" s="761"/>
      <c r="G362" s="761"/>
      <c r="H362" s="761"/>
      <c r="I362" s="761"/>
    </row>
    <row r="363" spans="6:9" x14ac:dyDescent="0.25">
      <c r="F363" s="761"/>
      <c r="G363" s="761"/>
      <c r="H363" s="761"/>
      <c r="I363" s="761"/>
    </row>
    <row r="364" spans="6:9" x14ac:dyDescent="0.25">
      <c r="F364" s="761"/>
      <c r="G364" s="761"/>
      <c r="H364" s="761"/>
      <c r="I364" s="761"/>
    </row>
    <row r="365" spans="6:9" x14ac:dyDescent="0.25">
      <c r="F365" s="761"/>
      <c r="G365" s="761"/>
      <c r="H365" s="761"/>
      <c r="I365" s="761"/>
    </row>
    <row r="366" spans="6:9" x14ac:dyDescent="0.25">
      <c r="F366" s="761"/>
      <c r="G366" s="761"/>
      <c r="H366" s="761"/>
      <c r="I366" s="761"/>
    </row>
    <row r="367" spans="6:9" x14ac:dyDescent="0.25">
      <c r="F367" s="761"/>
      <c r="G367" s="761"/>
      <c r="H367" s="761"/>
      <c r="I367" s="761"/>
    </row>
    <row r="368" spans="6:9" x14ac:dyDescent="0.25">
      <c r="F368" s="761"/>
      <c r="G368" s="761"/>
      <c r="H368" s="761"/>
      <c r="I368" s="761"/>
    </row>
    <row r="369" spans="6:9" x14ac:dyDescent="0.25">
      <c r="F369" s="761"/>
      <c r="G369" s="761"/>
      <c r="H369" s="761"/>
      <c r="I369" s="761"/>
    </row>
    <row r="370" spans="6:9" x14ac:dyDescent="0.25">
      <c r="F370" s="761"/>
      <c r="G370" s="761"/>
      <c r="H370" s="761"/>
      <c r="I370" s="761"/>
    </row>
    <row r="371" spans="6:9" x14ac:dyDescent="0.25">
      <c r="F371" s="761"/>
      <c r="G371" s="761"/>
      <c r="H371" s="761"/>
      <c r="I371" s="761"/>
    </row>
    <row r="372" spans="6:9" x14ac:dyDescent="0.25">
      <c r="F372" s="761"/>
      <c r="G372" s="761"/>
      <c r="H372" s="761"/>
      <c r="I372" s="761"/>
    </row>
    <row r="373" spans="6:9" x14ac:dyDescent="0.25">
      <c r="F373" s="761"/>
      <c r="G373" s="761"/>
      <c r="H373" s="761"/>
      <c r="I373" s="761"/>
    </row>
    <row r="374" spans="6:9" x14ac:dyDescent="0.25">
      <c r="F374" s="761"/>
      <c r="G374" s="761"/>
      <c r="H374" s="761"/>
      <c r="I374" s="761"/>
    </row>
    <row r="375" spans="6:9" x14ac:dyDescent="0.25">
      <c r="F375" s="761"/>
      <c r="G375" s="761"/>
      <c r="H375" s="761"/>
      <c r="I375" s="761"/>
    </row>
    <row r="376" spans="6:9" x14ac:dyDescent="0.25">
      <c r="F376" s="761"/>
      <c r="G376" s="761"/>
      <c r="H376" s="761"/>
      <c r="I376" s="761"/>
    </row>
    <row r="377" spans="6:9" x14ac:dyDescent="0.25">
      <c r="F377" s="761"/>
      <c r="G377" s="761"/>
      <c r="H377" s="761"/>
      <c r="I377" s="761"/>
    </row>
    <row r="378" spans="6:9" x14ac:dyDescent="0.25">
      <c r="F378" s="761"/>
      <c r="G378" s="761"/>
      <c r="H378" s="761"/>
      <c r="I378" s="761"/>
    </row>
    <row r="379" spans="6:9" x14ac:dyDescent="0.25">
      <c r="F379" s="761"/>
      <c r="G379" s="761"/>
      <c r="H379" s="761"/>
      <c r="I379" s="761"/>
    </row>
    <row r="380" spans="6:9" x14ac:dyDescent="0.25">
      <c r="F380" s="761"/>
      <c r="G380" s="761"/>
      <c r="H380" s="761"/>
      <c r="I380" s="761"/>
    </row>
    <row r="381" spans="6:9" x14ac:dyDescent="0.25">
      <c r="F381" s="761"/>
      <c r="G381" s="761"/>
      <c r="H381" s="761"/>
      <c r="I381" s="761"/>
    </row>
    <row r="382" spans="6:9" x14ac:dyDescent="0.25">
      <c r="F382" s="761"/>
      <c r="G382" s="761"/>
      <c r="H382" s="761"/>
      <c r="I382" s="761"/>
    </row>
    <row r="383" spans="6:9" x14ac:dyDescent="0.25">
      <c r="F383" s="761"/>
      <c r="G383" s="761"/>
      <c r="H383" s="761"/>
      <c r="I383" s="761"/>
    </row>
    <row r="384" spans="6:9" x14ac:dyDescent="0.25">
      <c r="F384" s="761"/>
      <c r="G384" s="761"/>
      <c r="H384" s="761"/>
      <c r="I384" s="761"/>
    </row>
    <row r="385" spans="6:9" x14ac:dyDescent="0.25">
      <c r="F385" s="761"/>
      <c r="G385" s="761"/>
      <c r="H385" s="761"/>
      <c r="I385" s="761"/>
    </row>
    <row r="386" spans="6:9" x14ac:dyDescent="0.25">
      <c r="F386" s="761"/>
      <c r="G386" s="761"/>
      <c r="H386" s="761"/>
      <c r="I386" s="761"/>
    </row>
    <row r="387" spans="6:9" x14ac:dyDescent="0.25">
      <c r="F387" s="761"/>
      <c r="G387" s="761"/>
      <c r="H387" s="761"/>
      <c r="I387" s="761"/>
    </row>
    <row r="388" spans="6:9" x14ac:dyDescent="0.25">
      <c r="F388" s="761"/>
      <c r="G388" s="761"/>
      <c r="H388" s="761"/>
      <c r="I388" s="761"/>
    </row>
    <row r="389" spans="6:9" x14ac:dyDescent="0.25">
      <c r="F389" s="761"/>
      <c r="G389" s="761"/>
      <c r="H389" s="761"/>
      <c r="I389" s="761"/>
    </row>
    <row r="390" spans="6:9" x14ac:dyDescent="0.25">
      <c r="F390" s="761"/>
      <c r="G390" s="761"/>
      <c r="H390" s="761"/>
      <c r="I390" s="761"/>
    </row>
    <row r="391" spans="6:9" x14ac:dyDescent="0.25">
      <c r="F391" s="761"/>
      <c r="G391" s="761"/>
      <c r="H391" s="761"/>
      <c r="I391" s="761"/>
    </row>
    <row r="392" spans="6:9" x14ac:dyDescent="0.25">
      <c r="F392" s="761"/>
      <c r="G392" s="761"/>
      <c r="H392" s="761"/>
      <c r="I392" s="761"/>
    </row>
    <row r="393" spans="6:9" x14ac:dyDescent="0.25">
      <c r="F393" s="761"/>
      <c r="G393" s="761"/>
      <c r="H393" s="761"/>
      <c r="I393" s="761"/>
    </row>
    <row r="394" spans="6:9" x14ac:dyDescent="0.25">
      <c r="F394" s="761"/>
      <c r="G394" s="761"/>
      <c r="H394" s="761"/>
      <c r="I394" s="761"/>
    </row>
    <row r="395" spans="6:9" x14ac:dyDescent="0.25">
      <c r="F395" s="761"/>
      <c r="G395" s="761"/>
      <c r="H395" s="761"/>
      <c r="I395" s="761"/>
    </row>
    <row r="396" spans="6:9" x14ac:dyDescent="0.25">
      <c r="F396" s="761"/>
      <c r="G396" s="761"/>
      <c r="H396" s="761"/>
      <c r="I396" s="761"/>
    </row>
    <row r="397" spans="6:9" x14ac:dyDescent="0.25">
      <c r="F397" s="761"/>
      <c r="G397" s="761"/>
      <c r="H397" s="761"/>
      <c r="I397" s="761"/>
    </row>
    <row r="398" spans="6:9" x14ac:dyDescent="0.25">
      <c r="F398" s="761"/>
      <c r="G398" s="761"/>
      <c r="H398" s="761"/>
      <c r="I398" s="761"/>
    </row>
    <row r="399" spans="6:9" x14ac:dyDescent="0.25">
      <c r="F399" s="761"/>
      <c r="G399" s="761"/>
      <c r="H399" s="761"/>
      <c r="I399" s="761"/>
    </row>
    <row r="400" spans="6:9" x14ac:dyDescent="0.25">
      <c r="F400" s="761"/>
      <c r="G400" s="761"/>
      <c r="H400" s="761"/>
      <c r="I400" s="761"/>
    </row>
    <row r="401" spans="6:9" x14ac:dyDescent="0.25">
      <c r="F401" s="761"/>
      <c r="G401" s="761"/>
      <c r="H401" s="761"/>
      <c r="I401" s="761"/>
    </row>
    <row r="402" spans="6:9" x14ac:dyDescent="0.25">
      <c r="F402" s="761"/>
      <c r="G402" s="761"/>
      <c r="H402" s="761"/>
      <c r="I402" s="761"/>
    </row>
    <row r="403" spans="6:9" x14ac:dyDescent="0.25">
      <c r="F403" s="761"/>
      <c r="G403" s="761"/>
      <c r="H403" s="761"/>
      <c r="I403" s="761"/>
    </row>
    <row r="404" spans="6:9" x14ac:dyDescent="0.25">
      <c r="F404" s="761"/>
      <c r="G404" s="761"/>
      <c r="H404" s="761"/>
      <c r="I404" s="761"/>
    </row>
    <row r="405" spans="6:9" x14ac:dyDescent="0.25">
      <c r="F405" s="761"/>
      <c r="G405" s="761"/>
      <c r="H405" s="761"/>
      <c r="I405" s="761"/>
    </row>
    <row r="406" spans="6:9" x14ac:dyDescent="0.25">
      <c r="F406" s="761"/>
      <c r="G406" s="761"/>
      <c r="H406" s="761"/>
      <c r="I406" s="761"/>
    </row>
    <row r="407" spans="6:9" x14ac:dyDescent="0.25">
      <c r="F407" s="761"/>
      <c r="G407" s="761"/>
      <c r="H407" s="761"/>
      <c r="I407" s="761"/>
    </row>
    <row r="408" spans="6:9" x14ac:dyDescent="0.25">
      <c r="F408" s="761"/>
      <c r="G408" s="761"/>
      <c r="H408" s="761"/>
      <c r="I408" s="761"/>
    </row>
    <row r="409" spans="6:9" x14ac:dyDescent="0.25">
      <c r="F409" s="761"/>
      <c r="G409" s="761"/>
      <c r="H409" s="761"/>
      <c r="I409" s="761"/>
    </row>
    <row r="410" spans="6:9" x14ac:dyDescent="0.25">
      <c r="F410" s="761"/>
      <c r="G410" s="761"/>
      <c r="H410" s="761"/>
      <c r="I410" s="761"/>
    </row>
    <row r="411" spans="6:9" x14ac:dyDescent="0.25">
      <c r="F411" s="761"/>
      <c r="G411" s="761"/>
      <c r="H411" s="761"/>
      <c r="I411" s="761"/>
    </row>
    <row r="412" spans="6:9" x14ac:dyDescent="0.25">
      <c r="F412" s="761"/>
      <c r="G412" s="761"/>
      <c r="H412" s="761"/>
      <c r="I412" s="761"/>
    </row>
    <row r="413" spans="6:9" x14ac:dyDescent="0.25">
      <c r="F413" s="761"/>
      <c r="G413" s="761"/>
      <c r="H413" s="761"/>
      <c r="I413" s="761"/>
    </row>
    <row r="414" spans="6:9" x14ac:dyDescent="0.25">
      <c r="F414" s="761"/>
      <c r="G414" s="761"/>
      <c r="H414" s="761"/>
      <c r="I414" s="761"/>
    </row>
    <row r="415" spans="6:9" x14ac:dyDescent="0.25">
      <c r="F415" s="761"/>
      <c r="G415" s="761"/>
      <c r="H415" s="761"/>
      <c r="I415" s="761"/>
    </row>
    <row r="416" spans="6:9" x14ac:dyDescent="0.25">
      <c r="F416" s="761"/>
      <c r="G416" s="761"/>
      <c r="H416" s="761"/>
      <c r="I416" s="761"/>
    </row>
    <row r="417" spans="6:9" x14ac:dyDescent="0.25">
      <c r="F417" s="761"/>
      <c r="G417" s="761"/>
      <c r="H417" s="761"/>
      <c r="I417" s="761"/>
    </row>
    <row r="418" spans="6:9" x14ac:dyDescent="0.25">
      <c r="F418" s="761"/>
      <c r="G418" s="761"/>
      <c r="H418" s="761"/>
      <c r="I418" s="761"/>
    </row>
    <row r="419" spans="6:9" x14ac:dyDescent="0.25">
      <c r="F419" s="761"/>
      <c r="G419" s="761"/>
      <c r="H419" s="761"/>
      <c r="I419" s="761"/>
    </row>
    <row r="420" spans="6:9" x14ac:dyDescent="0.25">
      <c r="F420" s="761"/>
      <c r="G420" s="761"/>
      <c r="H420" s="761"/>
      <c r="I420" s="761"/>
    </row>
    <row r="421" spans="6:9" x14ac:dyDescent="0.25">
      <c r="F421" s="761"/>
      <c r="G421" s="761"/>
      <c r="H421" s="761"/>
      <c r="I421" s="761"/>
    </row>
    <row r="422" spans="6:9" x14ac:dyDescent="0.25">
      <c r="F422" s="761"/>
      <c r="G422" s="761"/>
      <c r="H422" s="761"/>
      <c r="I422" s="761"/>
    </row>
    <row r="423" spans="6:9" x14ac:dyDescent="0.25">
      <c r="F423" s="761"/>
      <c r="G423" s="761"/>
      <c r="H423" s="761"/>
      <c r="I423" s="761"/>
    </row>
    <row r="424" spans="6:9" x14ac:dyDescent="0.25">
      <c r="F424" s="761"/>
      <c r="G424" s="761"/>
      <c r="H424" s="761"/>
      <c r="I424" s="761"/>
    </row>
    <row r="425" spans="6:9" x14ac:dyDescent="0.25">
      <c r="F425" s="761"/>
      <c r="G425" s="761"/>
      <c r="H425" s="761"/>
      <c r="I425" s="761"/>
    </row>
    <row r="426" spans="6:9" x14ac:dyDescent="0.25">
      <c r="F426" s="761"/>
      <c r="G426" s="761"/>
      <c r="H426" s="761"/>
      <c r="I426" s="761"/>
    </row>
    <row r="427" spans="6:9" x14ac:dyDescent="0.25">
      <c r="F427" s="761"/>
      <c r="G427" s="761"/>
      <c r="H427" s="761"/>
      <c r="I427" s="761"/>
    </row>
    <row r="428" spans="6:9" x14ac:dyDescent="0.25">
      <c r="F428" s="761"/>
      <c r="G428" s="761"/>
      <c r="H428" s="761"/>
      <c r="I428" s="761"/>
    </row>
    <row r="429" spans="6:9" x14ac:dyDescent="0.25">
      <c r="F429" s="761"/>
      <c r="G429" s="761"/>
      <c r="H429" s="761"/>
      <c r="I429" s="761"/>
    </row>
    <row r="430" spans="6:9" x14ac:dyDescent="0.25">
      <c r="F430" s="761"/>
      <c r="G430" s="761"/>
      <c r="H430" s="761"/>
      <c r="I430" s="761"/>
    </row>
    <row r="431" spans="6:9" x14ac:dyDescent="0.25">
      <c r="F431" s="761"/>
      <c r="G431" s="761"/>
      <c r="H431" s="761"/>
      <c r="I431" s="761"/>
    </row>
    <row r="432" spans="6:9" x14ac:dyDescent="0.25">
      <c r="F432" s="761"/>
      <c r="G432" s="761"/>
      <c r="H432" s="761"/>
      <c r="I432" s="761"/>
    </row>
    <row r="433" spans="6:9" x14ac:dyDescent="0.25">
      <c r="F433" s="761"/>
      <c r="G433" s="761"/>
      <c r="H433" s="761"/>
      <c r="I433" s="761"/>
    </row>
    <row r="434" spans="6:9" x14ac:dyDescent="0.25">
      <c r="F434" s="761"/>
      <c r="G434" s="761"/>
      <c r="H434" s="761"/>
      <c r="I434" s="761"/>
    </row>
    <row r="435" spans="6:9" x14ac:dyDescent="0.25">
      <c r="F435" s="761"/>
      <c r="G435" s="761"/>
      <c r="H435" s="761"/>
      <c r="I435" s="761"/>
    </row>
    <row r="436" spans="6:9" x14ac:dyDescent="0.25">
      <c r="F436" s="761"/>
      <c r="G436" s="761"/>
      <c r="H436" s="761"/>
      <c r="I436" s="761"/>
    </row>
    <row r="437" spans="6:9" x14ac:dyDescent="0.25">
      <c r="F437" s="761"/>
      <c r="G437" s="761"/>
      <c r="H437" s="761"/>
      <c r="I437" s="761"/>
    </row>
    <row r="438" spans="6:9" x14ac:dyDescent="0.25">
      <c r="F438" s="761"/>
      <c r="G438" s="761"/>
      <c r="H438" s="761"/>
      <c r="I438" s="761"/>
    </row>
    <row r="439" spans="6:9" x14ac:dyDescent="0.25">
      <c r="F439" s="761"/>
      <c r="G439" s="761"/>
      <c r="H439" s="761"/>
      <c r="I439" s="761"/>
    </row>
    <row r="440" spans="6:9" x14ac:dyDescent="0.25">
      <c r="F440" s="761"/>
      <c r="G440" s="761"/>
      <c r="H440" s="761"/>
      <c r="I440" s="761"/>
    </row>
    <row r="441" spans="6:9" x14ac:dyDescent="0.25">
      <c r="F441" s="761"/>
      <c r="G441" s="761"/>
      <c r="H441" s="761"/>
      <c r="I441" s="761"/>
    </row>
    <row r="442" spans="6:9" x14ac:dyDescent="0.25">
      <c r="F442" s="761"/>
      <c r="G442" s="761"/>
      <c r="H442" s="761"/>
      <c r="I442" s="761"/>
    </row>
    <row r="443" spans="6:9" x14ac:dyDescent="0.25">
      <c r="F443" s="761"/>
      <c r="G443" s="761"/>
      <c r="H443" s="761"/>
      <c r="I443" s="761"/>
    </row>
    <row r="444" spans="6:9" x14ac:dyDescent="0.25">
      <c r="F444" s="761"/>
      <c r="G444" s="761"/>
      <c r="H444" s="761"/>
      <c r="I444" s="761"/>
    </row>
    <row r="445" spans="6:9" x14ac:dyDescent="0.25">
      <c r="F445" s="761"/>
      <c r="G445" s="761"/>
      <c r="H445" s="761"/>
      <c r="I445" s="761"/>
    </row>
    <row r="446" spans="6:9" x14ac:dyDescent="0.25">
      <c r="F446" s="761"/>
      <c r="G446" s="761"/>
      <c r="H446" s="761"/>
      <c r="I446" s="761"/>
    </row>
    <row r="447" spans="6:9" x14ac:dyDescent="0.25">
      <c r="F447" s="761"/>
      <c r="G447" s="761"/>
      <c r="H447" s="761"/>
      <c r="I447" s="761"/>
    </row>
    <row r="448" spans="6:9" x14ac:dyDescent="0.25">
      <c r="F448" s="761"/>
      <c r="G448" s="761"/>
      <c r="H448" s="761"/>
      <c r="I448" s="761"/>
    </row>
    <row r="449" spans="6:9" x14ac:dyDescent="0.25">
      <c r="F449" s="761"/>
      <c r="G449" s="761"/>
      <c r="H449" s="761"/>
      <c r="I449" s="761"/>
    </row>
    <row r="450" spans="6:9" x14ac:dyDescent="0.25">
      <c r="F450" s="761"/>
      <c r="G450" s="761"/>
      <c r="H450" s="761"/>
      <c r="I450" s="761"/>
    </row>
    <row r="451" spans="6:9" x14ac:dyDescent="0.25">
      <c r="F451" s="761"/>
      <c r="G451" s="761"/>
      <c r="H451" s="761"/>
      <c r="I451" s="761"/>
    </row>
    <row r="452" spans="6:9" x14ac:dyDescent="0.25">
      <c r="F452" s="761"/>
      <c r="G452" s="761"/>
      <c r="H452" s="761"/>
      <c r="I452" s="761"/>
    </row>
    <row r="453" spans="6:9" x14ac:dyDescent="0.25">
      <c r="F453" s="761"/>
      <c r="G453" s="761"/>
      <c r="H453" s="761"/>
      <c r="I453" s="761"/>
    </row>
    <row r="454" spans="6:9" x14ac:dyDescent="0.25">
      <c r="F454" s="761"/>
      <c r="G454" s="761"/>
      <c r="H454" s="761"/>
      <c r="I454" s="761"/>
    </row>
    <row r="455" spans="6:9" x14ac:dyDescent="0.25">
      <c r="F455" s="761"/>
      <c r="G455" s="761"/>
      <c r="H455" s="761"/>
      <c r="I455" s="761"/>
    </row>
    <row r="456" spans="6:9" x14ac:dyDescent="0.25">
      <c r="F456" s="761"/>
      <c r="G456" s="761"/>
      <c r="H456" s="761"/>
      <c r="I456" s="761"/>
    </row>
    <row r="457" spans="6:9" x14ac:dyDescent="0.25">
      <c r="F457" s="761"/>
      <c r="G457" s="761"/>
      <c r="H457" s="761"/>
      <c r="I457" s="761"/>
    </row>
    <row r="458" spans="6:9" x14ac:dyDescent="0.25">
      <c r="F458" s="761"/>
      <c r="G458" s="761"/>
      <c r="H458" s="761"/>
      <c r="I458" s="761"/>
    </row>
    <row r="459" spans="6:9" x14ac:dyDescent="0.25">
      <c r="F459" s="761"/>
      <c r="G459" s="761"/>
      <c r="H459" s="761"/>
      <c r="I459" s="761"/>
    </row>
    <row r="460" spans="6:9" x14ac:dyDescent="0.25">
      <c r="F460" s="761"/>
      <c r="G460" s="761"/>
      <c r="H460" s="761"/>
      <c r="I460" s="761"/>
    </row>
    <row r="461" spans="6:9" x14ac:dyDescent="0.25">
      <c r="F461" s="761"/>
      <c r="G461" s="761"/>
      <c r="H461" s="761"/>
      <c r="I461" s="761"/>
    </row>
    <row r="462" spans="6:9" x14ac:dyDescent="0.25">
      <c r="F462" s="761"/>
      <c r="G462" s="761"/>
      <c r="H462" s="761"/>
      <c r="I462" s="761"/>
    </row>
    <row r="463" spans="6:9" x14ac:dyDescent="0.25">
      <c r="F463" s="761"/>
      <c r="G463" s="761"/>
      <c r="H463" s="761"/>
      <c r="I463" s="761"/>
    </row>
    <row r="464" spans="6:9" x14ac:dyDescent="0.25">
      <c r="F464" s="761"/>
      <c r="G464" s="761"/>
      <c r="H464" s="761"/>
      <c r="I464" s="761"/>
    </row>
    <row r="465" spans="6:9" x14ac:dyDescent="0.25">
      <c r="F465" s="761"/>
      <c r="G465" s="761"/>
      <c r="H465" s="761"/>
      <c r="I465" s="761"/>
    </row>
    <row r="466" spans="6:9" x14ac:dyDescent="0.25">
      <c r="F466" s="761"/>
      <c r="G466" s="761"/>
      <c r="H466" s="761"/>
      <c r="I466" s="761"/>
    </row>
    <row r="467" spans="6:9" x14ac:dyDescent="0.25">
      <c r="F467" s="761"/>
      <c r="G467" s="761"/>
      <c r="H467" s="761"/>
      <c r="I467" s="761"/>
    </row>
    <row r="468" spans="6:9" x14ac:dyDescent="0.25">
      <c r="F468" s="761"/>
      <c r="G468" s="761"/>
      <c r="H468" s="761"/>
      <c r="I468" s="761"/>
    </row>
    <row r="469" spans="6:9" x14ac:dyDescent="0.25">
      <c r="F469" s="761"/>
      <c r="G469" s="761"/>
      <c r="H469" s="761"/>
      <c r="I469" s="761"/>
    </row>
    <row r="470" spans="6:9" x14ac:dyDescent="0.25">
      <c r="F470" s="761"/>
      <c r="G470" s="761"/>
      <c r="H470" s="761"/>
      <c r="I470" s="761"/>
    </row>
    <row r="471" spans="6:9" x14ac:dyDescent="0.25">
      <c r="F471" s="761"/>
      <c r="G471" s="761"/>
      <c r="H471" s="761"/>
      <c r="I471" s="761"/>
    </row>
    <row r="472" spans="6:9" x14ac:dyDescent="0.25">
      <c r="F472" s="761"/>
      <c r="G472" s="761"/>
      <c r="H472" s="761"/>
      <c r="I472" s="761"/>
    </row>
    <row r="473" spans="6:9" x14ac:dyDescent="0.25">
      <c r="F473" s="761"/>
      <c r="G473" s="761"/>
      <c r="H473" s="761"/>
      <c r="I473" s="761"/>
    </row>
    <row r="474" spans="6:9" x14ac:dyDescent="0.25">
      <c r="F474" s="761"/>
      <c r="G474" s="761"/>
      <c r="H474" s="761"/>
      <c r="I474" s="761"/>
    </row>
    <row r="475" spans="6:9" x14ac:dyDescent="0.25">
      <c r="F475" s="761"/>
      <c r="G475" s="761"/>
      <c r="H475" s="761"/>
      <c r="I475" s="761"/>
    </row>
    <row r="476" spans="6:9" x14ac:dyDescent="0.25">
      <c r="F476" s="761"/>
      <c r="G476" s="761"/>
      <c r="H476" s="761"/>
      <c r="I476" s="761"/>
    </row>
    <row r="477" spans="6:9" x14ac:dyDescent="0.25">
      <c r="F477" s="761"/>
      <c r="G477" s="761"/>
      <c r="H477" s="761"/>
      <c r="I477" s="761"/>
    </row>
    <row r="478" spans="6:9" x14ac:dyDescent="0.25">
      <c r="F478" s="761"/>
      <c r="G478" s="761"/>
      <c r="H478" s="761"/>
      <c r="I478" s="761"/>
    </row>
    <row r="479" spans="6:9" x14ac:dyDescent="0.25">
      <c r="F479" s="761"/>
      <c r="G479" s="761"/>
      <c r="H479" s="761"/>
      <c r="I479" s="761"/>
    </row>
    <row r="480" spans="6:9" x14ac:dyDescent="0.25">
      <c r="F480" s="761"/>
      <c r="G480" s="761"/>
      <c r="H480" s="761"/>
      <c r="I480" s="761"/>
    </row>
    <row r="481" spans="6:9" x14ac:dyDescent="0.25">
      <c r="F481" s="761"/>
      <c r="G481" s="761"/>
      <c r="H481" s="761"/>
      <c r="I481" s="761"/>
    </row>
    <row r="482" spans="6:9" x14ac:dyDescent="0.25">
      <c r="F482" s="761"/>
      <c r="G482" s="761"/>
      <c r="H482" s="761"/>
      <c r="I482" s="761"/>
    </row>
    <row r="483" spans="6:9" x14ac:dyDescent="0.25">
      <c r="F483" s="761"/>
      <c r="G483" s="761"/>
      <c r="H483" s="761"/>
      <c r="I483" s="761"/>
    </row>
    <row r="484" spans="6:9" x14ac:dyDescent="0.25">
      <c r="F484" s="761"/>
      <c r="G484" s="761"/>
      <c r="H484" s="761"/>
      <c r="I484" s="761"/>
    </row>
    <row r="485" spans="6:9" x14ac:dyDescent="0.25">
      <c r="F485" s="761"/>
      <c r="G485" s="761"/>
      <c r="H485" s="761"/>
      <c r="I485" s="761"/>
    </row>
    <row r="486" spans="6:9" x14ac:dyDescent="0.25">
      <c r="F486" s="761"/>
      <c r="G486" s="761"/>
      <c r="H486" s="761"/>
      <c r="I486" s="761"/>
    </row>
    <row r="487" spans="6:9" x14ac:dyDescent="0.25">
      <c r="F487" s="761"/>
      <c r="G487" s="761"/>
      <c r="H487" s="761"/>
      <c r="I487" s="761"/>
    </row>
    <row r="488" spans="6:9" x14ac:dyDescent="0.25">
      <c r="F488" s="761"/>
      <c r="G488" s="761"/>
      <c r="H488" s="761"/>
      <c r="I488" s="761"/>
    </row>
    <row r="489" spans="6:9" x14ac:dyDescent="0.25">
      <c r="F489" s="761"/>
      <c r="G489" s="761"/>
      <c r="H489" s="761"/>
      <c r="I489" s="761"/>
    </row>
    <row r="490" spans="6:9" x14ac:dyDescent="0.25">
      <c r="F490" s="761"/>
      <c r="G490" s="761"/>
      <c r="H490" s="761"/>
      <c r="I490" s="761"/>
    </row>
    <row r="491" spans="6:9" x14ac:dyDescent="0.25">
      <c r="F491" s="761"/>
      <c r="G491" s="761"/>
      <c r="H491" s="761"/>
      <c r="I491" s="761"/>
    </row>
    <row r="492" spans="6:9" x14ac:dyDescent="0.25">
      <c r="F492" s="761"/>
      <c r="G492" s="761"/>
      <c r="H492" s="761"/>
      <c r="I492" s="761"/>
    </row>
    <row r="493" spans="6:9" x14ac:dyDescent="0.25">
      <c r="F493" s="761"/>
      <c r="G493" s="761"/>
      <c r="H493" s="761"/>
      <c r="I493" s="761"/>
    </row>
    <row r="494" spans="6:9" x14ac:dyDescent="0.25">
      <c r="F494" s="761"/>
      <c r="G494" s="761"/>
      <c r="H494" s="761"/>
      <c r="I494" s="761"/>
    </row>
    <row r="495" spans="6:9" x14ac:dyDescent="0.25">
      <c r="F495" s="761"/>
      <c r="G495" s="761"/>
      <c r="H495" s="761"/>
      <c r="I495" s="761"/>
    </row>
    <row r="496" spans="6:9" x14ac:dyDescent="0.25">
      <c r="F496" s="761"/>
      <c r="G496" s="761"/>
      <c r="H496" s="761"/>
      <c r="I496" s="761"/>
    </row>
    <row r="497" spans="6:9" x14ac:dyDescent="0.25">
      <c r="F497" s="761"/>
      <c r="G497" s="761"/>
      <c r="H497" s="761"/>
      <c r="I497" s="761"/>
    </row>
    <row r="498" spans="6:9" x14ac:dyDescent="0.25">
      <c r="F498" s="761"/>
      <c r="G498" s="761"/>
      <c r="H498" s="761"/>
      <c r="I498" s="761"/>
    </row>
    <row r="499" spans="6:9" x14ac:dyDescent="0.25">
      <c r="F499" s="761"/>
      <c r="G499" s="761"/>
      <c r="H499" s="761"/>
      <c r="I499" s="761"/>
    </row>
    <row r="500" spans="6:9" x14ac:dyDescent="0.25">
      <c r="F500" s="761"/>
      <c r="G500" s="761"/>
      <c r="H500" s="761"/>
      <c r="I500" s="761"/>
    </row>
    <row r="501" spans="6:9" x14ac:dyDescent="0.25">
      <c r="F501" s="761"/>
      <c r="G501" s="761"/>
      <c r="H501" s="761"/>
      <c r="I501" s="761"/>
    </row>
    <row r="502" spans="6:9" x14ac:dyDescent="0.25">
      <c r="F502" s="761"/>
      <c r="G502" s="761"/>
      <c r="H502" s="761"/>
      <c r="I502" s="761"/>
    </row>
    <row r="503" spans="6:9" x14ac:dyDescent="0.25">
      <c r="F503" s="761"/>
      <c r="G503" s="761"/>
      <c r="H503" s="761"/>
      <c r="I503" s="761"/>
    </row>
    <row r="504" spans="6:9" x14ac:dyDescent="0.25">
      <c r="F504" s="761"/>
      <c r="G504" s="761"/>
      <c r="H504" s="761"/>
      <c r="I504" s="761"/>
    </row>
    <row r="505" spans="6:9" x14ac:dyDescent="0.25">
      <c r="F505" s="761"/>
      <c r="G505" s="761"/>
      <c r="H505" s="761"/>
      <c r="I505" s="761"/>
    </row>
    <row r="506" spans="6:9" x14ac:dyDescent="0.25">
      <c r="F506" s="761"/>
      <c r="G506" s="761"/>
      <c r="H506" s="761"/>
      <c r="I506" s="761"/>
    </row>
    <row r="507" spans="6:9" x14ac:dyDescent="0.25">
      <c r="F507" s="761"/>
      <c r="G507" s="761"/>
      <c r="H507" s="761"/>
      <c r="I507" s="761"/>
    </row>
    <row r="508" spans="6:9" x14ac:dyDescent="0.25">
      <c r="F508" s="761"/>
      <c r="G508" s="761"/>
      <c r="H508" s="761"/>
      <c r="I508" s="761"/>
    </row>
    <row r="509" spans="6:9" x14ac:dyDescent="0.25">
      <c r="F509" s="761"/>
      <c r="G509" s="761"/>
      <c r="H509" s="761"/>
      <c r="I509" s="761"/>
    </row>
    <row r="510" spans="6:9" x14ac:dyDescent="0.25">
      <c r="F510" s="761"/>
      <c r="G510" s="761"/>
      <c r="H510" s="761"/>
      <c r="I510" s="761"/>
    </row>
    <row r="511" spans="6:9" x14ac:dyDescent="0.25">
      <c r="F511" s="761"/>
      <c r="G511" s="761"/>
      <c r="H511" s="761"/>
      <c r="I511" s="761"/>
    </row>
    <row r="512" spans="6:9" x14ac:dyDescent="0.25">
      <c r="F512" s="761"/>
      <c r="G512" s="761"/>
      <c r="H512" s="761"/>
      <c r="I512" s="761"/>
    </row>
    <row r="513" spans="6:9" x14ac:dyDescent="0.25">
      <c r="F513" s="761"/>
      <c r="G513" s="761"/>
      <c r="H513" s="761"/>
      <c r="I513" s="761"/>
    </row>
    <row r="514" spans="6:9" x14ac:dyDescent="0.25">
      <c r="F514" s="761"/>
      <c r="G514" s="761"/>
      <c r="H514" s="761"/>
      <c r="I514" s="761"/>
    </row>
    <row r="515" spans="6:9" x14ac:dyDescent="0.25">
      <c r="F515" s="761"/>
      <c r="G515" s="761"/>
      <c r="H515" s="761"/>
      <c r="I515" s="761"/>
    </row>
    <row r="516" spans="6:9" x14ac:dyDescent="0.25">
      <c r="F516" s="761"/>
      <c r="G516" s="761"/>
      <c r="H516" s="761"/>
      <c r="I516" s="761"/>
    </row>
    <row r="517" spans="6:9" x14ac:dyDescent="0.25">
      <c r="F517" s="761"/>
      <c r="G517" s="761"/>
      <c r="H517" s="761"/>
      <c r="I517" s="761"/>
    </row>
    <row r="518" spans="6:9" x14ac:dyDescent="0.25">
      <c r="F518" s="761"/>
      <c r="G518" s="761"/>
      <c r="H518" s="761"/>
      <c r="I518" s="761"/>
    </row>
    <row r="519" spans="6:9" x14ac:dyDescent="0.25">
      <c r="F519" s="761"/>
      <c r="G519" s="761"/>
      <c r="H519" s="761"/>
      <c r="I519" s="761"/>
    </row>
    <row r="520" spans="6:9" x14ac:dyDescent="0.25">
      <c r="F520" s="761"/>
      <c r="G520" s="761"/>
      <c r="H520" s="761"/>
      <c r="I520" s="761"/>
    </row>
    <row r="521" spans="6:9" x14ac:dyDescent="0.25">
      <c r="F521" s="761"/>
      <c r="G521" s="761"/>
      <c r="H521" s="761"/>
      <c r="I521" s="761"/>
    </row>
    <row r="522" spans="6:9" x14ac:dyDescent="0.25">
      <c r="F522" s="761"/>
      <c r="G522" s="761"/>
      <c r="H522" s="761"/>
      <c r="I522" s="761"/>
    </row>
    <row r="523" spans="6:9" x14ac:dyDescent="0.25">
      <c r="F523" s="761"/>
      <c r="G523" s="761"/>
      <c r="H523" s="761"/>
      <c r="I523" s="761"/>
    </row>
    <row r="524" spans="6:9" x14ac:dyDescent="0.25">
      <c r="F524" s="761"/>
      <c r="G524" s="761"/>
      <c r="H524" s="761"/>
      <c r="I524" s="761"/>
    </row>
    <row r="525" spans="6:9" x14ac:dyDescent="0.25">
      <c r="F525" s="761"/>
      <c r="G525" s="761"/>
      <c r="H525" s="761"/>
      <c r="I525" s="761"/>
    </row>
    <row r="526" spans="6:9" x14ac:dyDescent="0.25">
      <c r="F526" s="761"/>
      <c r="G526" s="761"/>
      <c r="H526" s="761"/>
      <c r="I526" s="761"/>
    </row>
    <row r="527" spans="6:9" x14ac:dyDescent="0.25">
      <c r="F527" s="761"/>
      <c r="G527" s="761"/>
      <c r="H527" s="761"/>
      <c r="I527" s="761"/>
    </row>
    <row r="528" spans="6:9" x14ac:dyDescent="0.25">
      <c r="F528" s="761"/>
      <c r="G528" s="761"/>
      <c r="H528" s="761"/>
      <c r="I528" s="761"/>
    </row>
    <row r="529" spans="6:9" x14ac:dyDescent="0.25">
      <c r="F529" s="761"/>
      <c r="G529" s="761"/>
      <c r="H529" s="761"/>
      <c r="I529" s="761"/>
    </row>
    <row r="530" spans="6:9" x14ac:dyDescent="0.25">
      <c r="F530" s="761"/>
      <c r="G530" s="761"/>
      <c r="H530" s="761"/>
      <c r="I530" s="761"/>
    </row>
    <row r="531" spans="6:9" x14ac:dyDescent="0.25">
      <c r="F531" s="761"/>
      <c r="G531" s="761"/>
      <c r="H531" s="761"/>
      <c r="I531" s="761"/>
    </row>
    <row r="532" spans="6:9" x14ac:dyDescent="0.25">
      <c r="F532" s="761"/>
      <c r="G532" s="761"/>
      <c r="H532" s="761"/>
      <c r="I532" s="761"/>
    </row>
    <row r="533" spans="6:9" x14ac:dyDescent="0.25">
      <c r="F533" s="761"/>
      <c r="G533" s="761"/>
      <c r="H533" s="761"/>
      <c r="I533" s="761"/>
    </row>
    <row r="534" spans="6:9" x14ac:dyDescent="0.25">
      <c r="F534" s="761"/>
      <c r="G534" s="761"/>
      <c r="H534" s="761"/>
      <c r="I534" s="761"/>
    </row>
    <row r="535" spans="6:9" x14ac:dyDescent="0.25">
      <c r="F535" s="761"/>
      <c r="G535" s="761"/>
      <c r="H535" s="761"/>
      <c r="I535" s="761"/>
    </row>
    <row r="536" spans="6:9" x14ac:dyDescent="0.25">
      <c r="F536" s="761"/>
      <c r="G536" s="761"/>
      <c r="H536" s="761"/>
      <c r="I536" s="761"/>
    </row>
    <row r="537" spans="6:9" x14ac:dyDescent="0.25">
      <c r="F537" s="761"/>
      <c r="G537" s="761"/>
      <c r="H537" s="761"/>
      <c r="I537" s="761"/>
    </row>
    <row r="538" spans="6:9" x14ac:dyDescent="0.25">
      <c r="F538" s="761"/>
      <c r="G538" s="761"/>
      <c r="H538" s="761"/>
      <c r="I538" s="761"/>
    </row>
    <row r="539" spans="6:9" x14ac:dyDescent="0.25">
      <c r="F539" s="761"/>
      <c r="G539" s="761"/>
      <c r="H539" s="761"/>
      <c r="I539" s="761"/>
    </row>
    <row r="540" spans="6:9" x14ac:dyDescent="0.25">
      <c r="F540" s="761"/>
      <c r="G540" s="761"/>
      <c r="H540" s="761"/>
      <c r="I540" s="761"/>
    </row>
    <row r="541" spans="6:9" x14ac:dyDescent="0.25">
      <c r="F541" s="761"/>
      <c r="G541" s="761"/>
      <c r="H541" s="761"/>
      <c r="I541" s="761"/>
    </row>
    <row r="542" spans="6:9" x14ac:dyDescent="0.25">
      <c r="F542" s="761"/>
      <c r="G542" s="761"/>
      <c r="H542" s="761"/>
      <c r="I542" s="761"/>
    </row>
    <row r="543" spans="6:9" x14ac:dyDescent="0.25">
      <c r="F543" s="761"/>
      <c r="G543" s="761"/>
      <c r="H543" s="761"/>
      <c r="I543" s="761"/>
    </row>
    <row r="544" spans="6:9" x14ac:dyDescent="0.25">
      <c r="F544" s="761"/>
      <c r="G544" s="761"/>
      <c r="H544" s="761"/>
      <c r="I544" s="761"/>
    </row>
    <row r="545" spans="6:9" x14ac:dyDescent="0.25">
      <c r="F545" s="761"/>
      <c r="G545" s="761"/>
      <c r="H545" s="761"/>
      <c r="I545" s="761"/>
    </row>
    <row r="546" spans="6:9" x14ac:dyDescent="0.25">
      <c r="F546" s="761"/>
      <c r="G546" s="761"/>
      <c r="H546" s="761"/>
      <c r="I546" s="761"/>
    </row>
    <row r="547" spans="6:9" x14ac:dyDescent="0.25">
      <c r="F547" s="761"/>
      <c r="G547" s="761"/>
      <c r="H547" s="761"/>
      <c r="I547" s="761"/>
    </row>
    <row r="548" spans="6:9" x14ac:dyDescent="0.25">
      <c r="F548" s="761"/>
      <c r="G548" s="761"/>
      <c r="H548" s="761"/>
      <c r="I548" s="761"/>
    </row>
    <row r="549" spans="6:9" x14ac:dyDescent="0.25">
      <c r="F549" s="761"/>
      <c r="G549" s="761"/>
      <c r="H549" s="761"/>
      <c r="I549" s="761"/>
    </row>
    <row r="550" spans="6:9" x14ac:dyDescent="0.25">
      <c r="F550" s="761"/>
      <c r="G550" s="761"/>
      <c r="H550" s="761"/>
      <c r="I550" s="761"/>
    </row>
    <row r="551" spans="6:9" x14ac:dyDescent="0.25">
      <c r="F551" s="761"/>
      <c r="G551" s="761"/>
      <c r="H551" s="761"/>
      <c r="I551" s="761"/>
    </row>
    <row r="552" spans="6:9" x14ac:dyDescent="0.25">
      <c r="F552" s="761"/>
      <c r="G552" s="761"/>
      <c r="H552" s="761"/>
      <c r="I552" s="761"/>
    </row>
    <row r="553" spans="6:9" x14ac:dyDescent="0.25">
      <c r="F553" s="761"/>
      <c r="G553" s="761"/>
      <c r="H553" s="761"/>
      <c r="I553" s="761"/>
    </row>
    <row r="554" spans="6:9" x14ac:dyDescent="0.25">
      <c r="F554" s="761"/>
      <c r="G554" s="761"/>
      <c r="H554" s="761"/>
      <c r="I554" s="761"/>
    </row>
    <row r="555" spans="6:9" x14ac:dyDescent="0.25">
      <c r="F555" s="761"/>
      <c r="G555" s="761"/>
      <c r="H555" s="761"/>
      <c r="I555" s="761"/>
    </row>
    <row r="556" spans="6:9" x14ac:dyDescent="0.25">
      <c r="F556" s="761"/>
      <c r="G556" s="761"/>
      <c r="H556" s="761"/>
      <c r="I556" s="761"/>
    </row>
    <row r="557" spans="6:9" x14ac:dyDescent="0.25">
      <c r="F557" s="761"/>
      <c r="G557" s="761"/>
      <c r="H557" s="761"/>
      <c r="I557" s="761"/>
    </row>
    <row r="558" spans="6:9" x14ac:dyDescent="0.25">
      <c r="F558" s="761"/>
      <c r="G558" s="761"/>
      <c r="H558" s="761"/>
      <c r="I558" s="761"/>
    </row>
    <row r="559" spans="6:9" x14ac:dyDescent="0.25">
      <c r="F559" s="761"/>
      <c r="G559" s="761"/>
      <c r="H559" s="761"/>
      <c r="I559" s="761"/>
    </row>
    <row r="560" spans="6:9" x14ac:dyDescent="0.25">
      <c r="F560" s="761"/>
      <c r="G560" s="761"/>
      <c r="H560" s="761"/>
      <c r="I560" s="761"/>
    </row>
    <row r="561" spans="6:9" x14ac:dyDescent="0.25">
      <c r="F561" s="761"/>
      <c r="G561" s="761"/>
      <c r="H561" s="761"/>
      <c r="I561" s="761"/>
    </row>
    <row r="562" spans="6:9" x14ac:dyDescent="0.25">
      <c r="F562" s="761"/>
      <c r="G562" s="761"/>
      <c r="H562" s="761"/>
      <c r="I562" s="761"/>
    </row>
    <row r="563" spans="6:9" x14ac:dyDescent="0.25">
      <c r="F563" s="761"/>
      <c r="G563" s="761"/>
      <c r="H563" s="761"/>
      <c r="I563" s="761"/>
    </row>
    <row r="564" spans="6:9" x14ac:dyDescent="0.25">
      <c r="F564" s="761"/>
      <c r="G564" s="761"/>
      <c r="H564" s="761"/>
      <c r="I564" s="761"/>
    </row>
    <row r="565" spans="6:9" x14ac:dyDescent="0.25">
      <c r="F565" s="761"/>
      <c r="G565" s="761"/>
      <c r="H565" s="761"/>
      <c r="I565" s="761"/>
    </row>
    <row r="566" spans="6:9" x14ac:dyDescent="0.25">
      <c r="F566" s="761"/>
      <c r="G566" s="761"/>
      <c r="H566" s="761"/>
      <c r="I566" s="761"/>
    </row>
    <row r="567" spans="6:9" x14ac:dyDescent="0.25">
      <c r="F567" s="761"/>
      <c r="G567" s="761"/>
      <c r="H567" s="761"/>
      <c r="I567" s="761"/>
    </row>
    <row r="568" spans="6:9" x14ac:dyDescent="0.25">
      <c r="F568" s="761"/>
      <c r="G568" s="761"/>
      <c r="H568" s="761"/>
      <c r="I568" s="761"/>
    </row>
    <row r="569" spans="6:9" x14ac:dyDescent="0.25">
      <c r="F569" s="761"/>
      <c r="G569" s="761"/>
      <c r="H569" s="761"/>
      <c r="I569" s="761"/>
    </row>
    <row r="570" spans="6:9" x14ac:dyDescent="0.25">
      <c r="F570" s="761"/>
      <c r="G570" s="761"/>
      <c r="H570" s="761"/>
      <c r="I570" s="761"/>
    </row>
    <row r="571" spans="6:9" x14ac:dyDescent="0.25">
      <c r="F571" s="761"/>
      <c r="G571" s="761"/>
      <c r="H571" s="761"/>
      <c r="I571" s="761"/>
    </row>
    <row r="572" spans="6:9" x14ac:dyDescent="0.25">
      <c r="F572" s="761"/>
      <c r="G572" s="761"/>
      <c r="H572" s="761"/>
      <c r="I572" s="761"/>
    </row>
    <row r="573" spans="6:9" x14ac:dyDescent="0.25">
      <c r="F573" s="761"/>
      <c r="G573" s="761"/>
      <c r="H573" s="761"/>
      <c r="I573" s="761"/>
    </row>
    <row r="574" spans="6:9" x14ac:dyDescent="0.25">
      <c r="F574" s="761"/>
      <c r="G574" s="761"/>
      <c r="H574" s="761"/>
      <c r="I574" s="761"/>
    </row>
    <row r="575" spans="6:9" x14ac:dyDescent="0.25">
      <c r="F575" s="761"/>
      <c r="G575" s="761"/>
      <c r="H575" s="761"/>
      <c r="I575" s="761"/>
    </row>
    <row r="576" spans="6:9" x14ac:dyDescent="0.25">
      <c r="F576" s="761"/>
      <c r="G576" s="761"/>
      <c r="H576" s="761"/>
      <c r="I576" s="761"/>
    </row>
    <row r="577" spans="6:9" x14ac:dyDescent="0.25">
      <c r="F577" s="761"/>
      <c r="G577" s="761"/>
      <c r="H577" s="761"/>
      <c r="I577" s="761"/>
    </row>
    <row r="578" spans="6:9" x14ac:dyDescent="0.25">
      <c r="F578" s="761"/>
      <c r="G578" s="761"/>
      <c r="H578" s="761"/>
      <c r="I578" s="761"/>
    </row>
    <row r="579" spans="6:9" x14ac:dyDescent="0.25">
      <c r="F579" s="761"/>
      <c r="G579" s="761"/>
      <c r="H579" s="761"/>
      <c r="I579" s="761"/>
    </row>
    <row r="580" spans="6:9" x14ac:dyDescent="0.25">
      <c r="F580" s="761"/>
      <c r="G580" s="761"/>
      <c r="H580" s="761"/>
      <c r="I580" s="761"/>
    </row>
    <row r="581" spans="6:9" x14ac:dyDescent="0.25">
      <c r="F581" s="761"/>
      <c r="G581" s="761"/>
      <c r="H581" s="761"/>
      <c r="I581" s="761"/>
    </row>
    <row r="582" spans="6:9" x14ac:dyDescent="0.25">
      <c r="F582" s="761"/>
      <c r="G582" s="761"/>
      <c r="H582" s="761"/>
      <c r="I582" s="761"/>
    </row>
    <row r="583" spans="6:9" x14ac:dyDescent="0.25">
      <c r="F583" s="761"/>
      <c r="G583" s="761"/>
      <c r="H583" s="761"/>
      <c r="I583" s="761"/>
    </row>
    <row r="584" spans="6:9" x14ac:dyDescent="0.25">
      <c r="F584" s="761"/>
      <c r="G584" s="761"/>
      <c r="H584" s="761"/>
      <c r="I584" s="761"/>
    </row>
    <row r="585" spans="6:9" x14ac:dyDescent="0.25">
      <c r="F585" s="761"/>
      <c r="G585" s="761"/>
      <c r="H585" s="761"/>
      <c r="I585" s="761"/>
    </row>
    <row r="586" spans="6:9" x14ac:dyDescent="0.25">
      <c r="F586" s="761"/>
      <c r="G586" s="761"/>
      <c r="H586" s="761"/>
      <c r="I586" s="761"/>
    </row>
    <row r="587" spans="6:9" x14ac:dyDescent="0.25">
      <c r="F587" s="761"/>
      <c r="G587" s="761"/>
      <c r="H587" s="761"/>
      <c r="I587" s="761"/>
    </row>
    <row r="588" spans="6:9" x14ac:dyDescent="0.25">
      <c r="F588" s="761"/>
      <c r="G588" s="761"/>
      <c r="H588" s="761"/>
      <c r="I588" s="761"/>
    </row>
    <row r="589" spans="6:9" x14ac:dyDescent="0.25">
      <c r="F589" s="761"/>
      <c r="G589" s="761"/>
      <c r="H589" s="761"/>
      <c r="I589" s="761"/>
    </row>
    <row r="590" spans="6:9" x14ac:dyDescent="0.25">
      <c r="F590" s="761"/>
      <c r="G590" s="761"/>
      <c r="H590" s="761"/>
      <c r="I590" s="761"/>
    </row>
    <row r="591" spans="6:9" x14ac:dyDescent="0.25">
      <c r="F591" s="761"/>
      <c r="G591" s="761"/>
      <c r="H591" s="761"/>
      <c r="I591" s="761"/>
    </row>
    <row r="592" spans="6:9" x14ac:dyDescent="0.25">
      <c r="F592" s="761"/>
      <c r="G592" s="761"/>
      <c r="H592" s="761"/>
      <c r="I592" s="761"/>
    </row>
    <row r="593" spans="6:9" x14ac:dyDescent="0.25">
      <c r="F593" s="761"/>
      <c r="G593" s="761"/>
      <c r="H593" s="761"/>
      <c r="I593" s="761"/>
    </row>
    <row r="594" spans="6:9" x14ac:dyDescent="0.25">
      <c r="F594" s="761"/>
      <c r="G594" s="761"/>
      <c r="H594" s="761"/>
      <c r="I594" s="761"/>
    </row>
    <row r="595" spans="6:9" x14ac:dyDescent="0.25">
      <c r="F595" s="761"/>
      <c r="G595" s="761"/>
      <c r="H595" s="761"/>
      <c r="I595" s="761"/>
    </row>
    <row r="596" spans="6:9" x14ac:dyDescent="0.25">
      <c r="F596" s="761"/>
      <c r="G596" s="761"/>
      <c r="H596" s="761"/>
      <c r="I596" s="761"/>
    </row>
    <row r="597" spans="6:9" x14ac:dyDescent="0.25">
      <c r="F597" s="761"/>
      <c r="G597" s="761"/>
      <c r="H597" s="761"/>
      <c r="I597" s="761"/>
    </row>
    <row r="598" spans="6:9" x14ac:dyDescent="0.25">
      <c r="F598" s="761"/>
      <c r="G598" s="761"/>
      <c r="H598" s="761"/>
      <c r="I598" s="761"/>
    </row>
    <row r="599" spans="6:9" x14ac:dyDescent="0.25">
      <c r="F599" s="761"/>
      <c r="G599" s="761"/>
      <c r="H599" s="761"/>
      <c r="I599" s="761"/>
    </row>
    <row r="600" spans="6:9" x14ac:dyDescent="0.25">
      <c r="F600" s="761"/>
      <c r="G600" s="761"/>
      <c r="H600" s="761"/>
      <c r="I600" s="761"/>
    </row>
    <row r="601" spans="6:9" x14ac:dyDescent="0.25">
      <c r="F601" s="761"/>
      <c r="G601" s="761"/>
      <c r="H601" s="761"/>
      <c r="I601" s="761"/>
    </row>
    <row r="602" spans="6:9" x14ac:dyDescent="0.25">
      <c r="F602" s="761"/>
      <c r="G602" s="761"/>
      <c r="H602" s="761"/>
      <c r="I602" s="761"/>
    </row>
    <row r="603" spans="6:9" x14ac:dyDescent="0.25">
      <c r="F603" s="761"/>
      <c r="G603" s="761"/>
      <c r="H603" s="761"/>
      <c r="I603" s="761"/>
    </row>
    <row r="604" spans="6:9" x14ac:dyDescent="0.25">
      <c r="F604" s="761"/>
      <c r="G604" s="761"/>
      <c r="H604" s="761"/>
      <c r="I604" s="761"/>
    </row>
    <row r="605" spans="6:9" x14ac:dyDescent="0.25">
      <c r="F605" s="761"/>
      <c r="G605" s="761"/>
      <c r="H605" s="761"/>
      <c r="I605" s="761"/>
    </row>
    <row r="606" spans="6:9" x14ac:dyDescent="0.25">
      <c r="F606" s="761"/>
      <c r="G606" s="761"/>
      <c r="H606" s="761"/>
      <c r="I606" s="761"/>
    </row>
    <row r="607" spans="6:9" x14ac:dyDescent="0.25">
      <c r="F607" s="761"/>
      <c r="G607" s="761"/>
      <c r="H607" s="761"/>
      <c r="I607" s="761"/>
    </row>
    <row r="608" spans="6:9" x14ac:dyDescent="0.25">
      <c r="F608" s="761"/>
      <c r="G608" s="761"/>
      <c r="H608" s="761"/>
      <c r="I608" s="761"/>
    </row>
    <row r="609" spans="6:9" x14ac:dyDescent="0.25">
      <c r="F609" s="761"/>
      <c r="G609" s="761"/>
      <c r="H609" s="761"/>
      <c r="I609" s="761"/>
    </row>
    <row r="610" spans="6:9" x14ac:dyDescent="0.25">
      <c r="F610" s="761"/>
      <c r="G610" s="761"/>
      <c r="H610" s="761"/>
      <c r="I610" s="761"/>
    </row>
    <row r="611" spans="6:9" x14ac:dyDescent="0.25">
      <c r="F611" s="761"/>
      <c r="G611" s="761"/>
      <c r="H611" s="761"/>
      <c r="I611" s="761"/>
    </row>
    <row r="612" spans="6:9" x14ac:dyDescent="0.25">
      <c r="F612" s="761"/>
      <c r="G612" s="761"/>
      <c r="H612" s="761"/>
      <c r="I612" s="761"/>
    </row>
    <row r="613" spans="6:9" x14ac:dyDescent="0.25">
      <c r="F613" s="761"/>
      <c r="G613" s="761"/>
      <c r="H613" s="761"/>
      <c r="I613" s="761"/>
    </row>
    <row r="614" spans="6:9" x14ac:dyDescent="0.25">
      <c r="F614" s="761"/>
      <c r="G614" s="761"/>
      <c r="H614" s="761"/>
      <c r="I614" s="761"/>
    </row>
    <row r="615" spans="6:9" x14ac:dyDescent="0.25">
      <c r="F615" s="761"/>
      <c r="G615" s="761"/>
      <c r="H615" s="761"/>
      <c r="I615" s="761"/>
    </row>
    <row r="616" spans="6:9" x14ac:dyDescent="0.25">
      <c r="F616" s="761"/>
      <c r="G616" s="761"/>
      <c r="H616" s="761"/>
      <c r="I616" s="761"/>
    </row>
    <row r="617" spans="6:9" x14ac:dyDescent="0.25">
      <c r="F617" s="761"/>
      <c r="G617" s="761"/>
      <c r="H617" s="761"/>
      <c r="I617" s="761"/>
    </row>
    <row r="618" spans="6:9" x14ac:dyDescent="0.25">
      <c r="F618" s="761"/>
      <c r="G618" s="761"/>
      <c r="H618" s="761"/>
      <c r="I618" s="761"/>
    </row>
    <row r="619" spans="6:9" x14ac:dyDescent="0.25">
      <c r="F619" s="761"/>
      <c r="G619" s="761"/>
      <c r="H619" s="761"/>
      <c r="I619" s="761"/>
    </row>
    <row r="620" spans="6:9" x14ac:dyDescent="0.25">
      <c r="F620" s="761"/>
      <c r="G620" s="761"/>
      <c r="H620" s="761"/>
      <c r="I620" s="761"/>
    </row>
    <row r="621" spans="6:9" x14ac:dyDescent="0.25">
      <c r="F621" s="761"/>
      <c r="G621" s="761"/>
      <c r="H621" s="761"/>
      <c r="I621" s="761"/>
    </row>
    <row r="622" spans="6:9" x14ac:dyDescent="0.25">
      <c r="F622" s="761"/>
      <c r="G622" s="761"/>
      <c r="H622" s="761"/>
      <c r="I622" s="761"/>
    </row>
    <row r="623" spans="6:9" x14ac:dyDescent="0.25">
      <c r="F623" s="761"/>
      <c r="G623" s="761"/>
      <c r="H623" s="761"/>
      <c r="I623" s="761"/>
    </row>
    <row r="624" spans="6:9" x14ac:dyDescent="0.25">
      <c r="F624" s="761"/>
      <c r="G624" s="761"/>
      <c r="H624" s="761"/>
      <c r="I624" s="761"/>
    </row>
    <row r="625" spans="6:9" x14ac:dyDescent="0.25">
      <c r="F625" s="761"/>
      <c r="G625" s="761"/>
      <c r="H625" s="761"/>
      <c r="I625" s="761"/>
    </row>
    <row r="626" spans="6:9" x14ac:dyDescent="0.25">
      <c r="F626" s="761"/>
      <c r="G626" s="761"/>
      <c r="H626" s="761"/>
      <c r="I626" s="761"/>
    </row>
    <row r="627" spans="6:9" x14ac:dyDescent="0.25">
      <c r="F627" s="761"/>
      <c r="G627" s="761"/>
      <c r="H627" s="761"/>
      <c r="I627" s="761"/>
    </row>
    <row r="628" spans="6:9" x14ac:dyDescent="0.25">
      <c r="F628" s="761"/>
      <c r="G628" s="761"/>
      <c r="H628" s="761"/>
      <c r="I628" s="761"/>
    </row>
    <row r="629" spans="6:9" x14ac:dyDescent="0.25">
      <c r="F629" s="761"/>
      <c r="G629" s="761"/>
      <c r="H629" s="761"/>
      <c r="I629" s="761"/>
    </row>
    <row r="630" spans="6:9" x14ac:dyDescent="0.25">
      <c r="F630" s="761"/>
      <c r="G630" s="761"/>
      <c r="H630" s="761"/>
      <c r="I630" s="761"/>
    </row>
    <row r="631" spans="6:9" x14ac:dyDescent="0.25">
      <c r="F631" s="761"/>
      <c r="G631" s="761"/>
      <c r="H631" s="761"/>
      <c r="I631" s="761"/>
    </row>
    <row r="632" spans="6:9" x14ac:dyDescent="0.25">
      <c r="F632" s="761"/>
      <c r="G632" s="761"/>
      <c r="H632" s="761"/>
      <c r="I632" s="761"/>
    </row>
    <row r="633" spans="6:9" x14ac:dyDescent="0.25">
      <c r="F633" s="761"/>
      <c r="G633" s="761"/>
      <c r="H633" s="761"/>
      <c r="I633" s="761"/>
    </row>
    <row r="634" spans="6:9" x14ac:dyDescent="0.25">
      <c r="F634" s="761"/>
      <c r="G634" s="761"/>
      <c r="H634" s="761"/>
      <c r="I634" s="761"/>
    </row>
    <row r="635" spans="6:9" x14ac:dyDescent="0.25">
      <c r="F635" s="761"/>
      <c r="G635" s="761"/>
      <c r="H635" s="761"/>
      <c r="I635" s="761"/>
    </row>
    <row r="636" spans="6:9" x14ac:dyDescent="0.25">
      <c r="F636" s="761"/>
      <c r="G636" s="761"/>
      <c r="H636" s="761"/>
      <c r="I636" s="761"/>
    </row>
    <row r="637" spans="6:9" x14ac:dyDescent="0.25">
      <c r="F637" s="761"/>
      <c r="G637" s="761"/>
      <c r="H637" s="761"/>
      <c r="I637" s="761"/>
    </row>
    <row r="638" spans="6:9" x14ac:dyDescent="0.25">
      <c r="F638" s="761"/>
      <c r="G638" s="761"/>
      <c r="H638" s="761"/>
      <c r="I638" s="761"/>
    </row>
    <row r="639" spans="6:9" x14ac:dyDescent="0.25">
      <c r="F639" s="761"/>
      <c r="G639" s="761"/>
      <c r="H639" s="761"/>
      <c r="I639" s="761"/>
    </row>
    <row r="640" spans="6:9" x14ac:dyDescent="0.25">
      <c r="F640" s="761"/>
      <c r="G640" s="761"/>
      <c r="H640" s="761"/>
      <c r="I640" s="761"/>
    </row>
    <row r="641" spans="6:9" x14ac:dyDescent="0.25">
      <c r="F641" s="761"/>
      <c r="G641" s="761"/>
      <c r="H641" s="761"/>
      <c r="I641" s="761"/>
    </row>
    <row r="642" spans="6:9" x14ac:dyDescent="0.25">
      <c r="F642" s="761"/>
      <c r="G642" s="761"/>
      <c r="H642" s="761"/>
      <c r="I642" s="761"/>
    </row>
    <row r="643" spans="6:9" x14ac:dyDescent="0.25">
      <c r="F643" s="761"/>
      <c r="G643" s="761"/>
      <c r="H643" s="761"/>
      <c r="I643" s="761"/>
    </row>
    <row r="644" spans="6:9" x14ac:dyDescent="0.25">
      <c r="F644" s="761"/>
      <c r="G644" s="761"/>
      <c r="H644" s="761"/>
      <c r="I644" s="761"/>
    </row>
    <row r="645" spans="6:9" x14ac:dyDescent="0.25">
      <c r="F645" s="761"/>
      <c r="G645" s="761"/>
      <c r="H645" s="761"/>
      <c r="I645" s="761"/>
    </row>
    <row r="646" spans="6:9" x14ac:dyDescent="0.25">
      <c r="F646" s="761"/>
      <c r="G646" s="761"/>
      <c r="H646" s="761"/>
      <c r="I646" s="761"/>
    </row>
    <row r="647" spans="6:9" x14ac:dyDescent="0.25">
      <c r="F647" s="761"/>
      <c r="G647" s="761"/>
      <c r="H647" s="761"/>
      <c r="I647" s="761"/>
    </row>
    <row r="648" spans="6:9" x14ac:dyDescent="0.25">
      <c r="F648" s="761"/>
      <c r="G648" s="761"/>
      <c r="H648" s="761"/>
      <c r="I648" s="761"/>
    </row>
    <row r="649" spans="6:9" x14ac:dyDescent="0.25">
      <c r="F649" s="761"/>
      <c r="G649" s="761"/>
      <c r="H649" s="761"/>
      <c r="I649" s="761"/>
    </row>
    <row r="650" spans="6:9" x14ac:dyDescent="0.25">
      <c r="F650" s="761"/>
      <c r="G650" s="761"/>
      <c r="H650" s="761"/>
      <c r="I650" s="761"/>
    </row>
    <row r="651" spans="6:9" x14ac:dyDescent="0.25">
      <c r="F651" s="761"/>
      <c r="G651" s="761"/>
      <c r="H651" s="761"/>
      <c r="I651" s="761"/>
    </row>
    <row r="652" spans="6:9" x14ac:dyDescent="0.25">
      <c r="F652" s="761"/>
      <c r="G652" s="761"/>
      <c r="H652" s="761"/>
      <c r="I652" s="761"/>
    </row>
    <row r="653" spans="6:9" x14ac:dyDescent="0.25">
      <c r="F653" s="761"/>
      <c r="G653" s="761"/>
      <c r="H653" s="761"/>
      <c r="I653" s="761"/>
    </row>
    <row r="654" spans="6:9" x14ac:dyDescent="0.25">
      <c r="F654" s="761"/>
      <c r="G654" s="761"/>
      <c r="H654" s="761"/>
      <c r="I654" s="761"/>
    </row>
    <row r="655" spans="6:9" x14ac:dyDescent="0.25">
      <c r="F655" s="761"/>
      <c r="G655" s="761"/>
      <c r="H655" s="761"/>
      <c r="I655" s="761"/>
    </row>
    <row r="656" spans="6:9" x14ac:dyDescent="0.25">
      <c r="F656" s="761"/>
      <c r="G656" s="761"/>
      <c r="H656" s="761"/>
      <c r="I656" s="761"/>
    </row>
    <row r="657" spans="6:9" x14ac:dyDescent="0.25">
      <c r="F657" s="761"/>
      <c r="G657" s="761"/>
      <c r="H657" s="761"/>
      <c r="I657" s="761"/>
    </row>
    <row r="658" spans="6:9" x14ac:dyDescent="0.25">
      <c r="F658" s="761"/>
      <c r="G658" s="761"/>
      <c r="H658" s="761"/>
      <c r="I658" s="761"/>
    </row>
    <row r="659" spans="6:9" x14ac:dyDescent="0.25">
      <c r="F659" s="761"/>
      <c r="G659" s="761"/>
      <c r="H659" s="761"/>
      <c r="I659" s="761"/>
    </row>
    <row r="660" spans="6:9" x14ac:dyDescent="0.25">
      <c r="F660" s="761"/>
      <c r="G660" s="761"/>
      <c r="H660" s="761"/>
      <c r="I660" s="761"/>
    </row>
    <row r="661" spans="6:9" x14ac:dyDescent="0.25">
      <c r="F661" s="761"/>
      <c r="G661" s="761"/>
      <c r="H661" s="761"/>
      <c r="I661" s="761"/>
    </row>
    <row r="662" spans="6:9" x14ac:dyDescent="0.25">
      <c r="F662" s="761"/>
      <c r="G662" s="761"/>
      <c r="H662" s="761"/>
      <c r="I662" s="761"/>
    </row>
    <row r="663" spans="6:9" x14ac:dyDescent="0.25">
      <c r="F663" s="761"/>
      <c r="G663" s="761"/>
      <c r="H663" s="761"/>
      <c r="I663" s="761"/>
    </row>
    <row r="664" spans="6:9" x14ac:dyDescent="0.25">
      <c r="F664" s="761"/>
      <c r="G664" s="761"/>
      <c r="H664" s="761"/>
      <c r="I664" s="761"/>
    </row>
    <row r="665" spans="6:9" x14ac:dyDescent="0.25">
      <c r="F665" s="761"/>
      <c r="G665" s="761"/>
      <c r="H665" s="761"/>
      <c r="I665" s="761"/>
    </row>
    <row r="666" spans="6:9" x14ac:dyDescent="0.25">
      <c r="F666" s="761"/>
      <c r="G666" s="761"/>
      <c r="H666" s="761"/>
      <c r="I666" s="761"/>
    </row>
    <row r="667" spans="6:9" x14ac:dyDescent="0.25">
      <c r="F667" s="761"/>
      <c r="G667" s="761"/>
      <c r="H667" s="761"/>
      <c r="I667" s="761"/>
    </row>
    <row r="668" spans="6:9" x14ac:dyDescent="0.25">
      <c r="F668" s="761"/>
      <c r="G668" s="761"/>
      <c r="H668" s="761"/>
      <c r="I668" s="761"/>
    </row>
    <row r="669" spans="6:9" x14ac:dyDescent="0.25">
      <c r="F669" s="761"/>
      <c r="G669" s="761"/>
      <c r="H669" s="761"/>
      <c r="I669" s="761"/>
    </row>
    <row r="670" spans="6:9" x14ac:dyDescent="0.25">
      <c r="F670" s="761"/>
      <c r="G670" s="761"/>
      <c r="H670" s="761"/>
      <c r="I670" s="761"/>
    </row>
    <row r="671" spans="6:9" x14ac:dyDescent="0.25">
      <c r="F671" s="761"/>
      <c r="G671" s="761"/>
      <c r="H671" s="761"/>
      <c r="I671" s="761"/>
    </row>
    <row r="672" spans="6:9" x14ac:dyDescent="0.25">
      <c r="F672" s="761"/>
      <c r="G672" s="761"/>
      <c r="H672" s="761"/>
      <c r="I672" s="761"/>
    </row>
    <row r="673" spans="6:9" x14ac:dyDescent="0.25">
      <c r="F673" s="761"/>
      <c r="G673" s="761"/>
      <c r="H673" s="761"/>
      <c r="I673" s="761"/>
    </row>
    <row r="674" spans="6:9" x14ac:dyDescent="0.25">
      <c r="F674" s="761"/>
      <c r="G674" s="761"/>
      <c r="H674" s="761"/>
      <c r="I674" s="761"/>
    </row>
    <row r="675" spans="6:9" x14ac:dyDescent="0.25">
      <c r="F675" s="761"/>
      <c r="G675" s="761"/>
      <c r="H675" s="761"/>
      <c r="I675" s="761"/>
    </row>
    <row r="676" spans="6:9" x14ac:dyDescent="0.25">
      <c r="F676" s="761"/>
      <c r="G676" s="761"/>
      <c r="H676" s="761"/>
      <c r="I676" s="761"/>
    </row>
    <row r="677" spans="6:9" x14ac:dyDescent="0.25">
      <c r="F677" s="761"/>
      <c r="G677" s="761"/>
      <c r="H677" s="761"/>
      <c r="I677" s="761"/>
    </row>
    <row r="678" spans="6:9" x14ac:dyDescent="0.25">
      <c r="F678" s="761"/>
      <c r="G678" s="761"/>
      <c r="H678" s="761"/>
      <c r="I678" s="761"/>
    </row>
    <row r="679" spans="6:9" x14ac:dyDescent="0.25">
      <c r="F679" s="761"/>
      <c r="G679" s="761"/>
      <c r="H679" s="761"/>
      <c r="I679" s="761"/>
    </row>
    <row r="680" spans="6:9" x14ac:dyDescent="0.25">
      <c r="F680" s="761"/>
      <c r="G680" s="761"/>
      <c r="H680" s="761"/>
      <c r="I680" s="761"/>
    </row>
    <row r="681" spans="6:9" x14ac:dyDescent="0.25">
      <c r="F681" s="761"/>
      <c r="G681" s="761"/>
      <c r="H681" s="761"/>
      <c r="I681" s="761"/>
    </row>
    <row r="682" spans="6:9" x14ac:dyDescent="0.25">
      <c r="F682" s="761"/>
      <c r="G682" s="761"/>
      <c r="H682" s="761"/>
      <c r="I682" s="761"/>
    </row>
    <row r="683" spans="6:9" x14ac:dyDescent="0.25">
      <c r="F683" s="761"/>
      <c r="G683" s="761"/>
      <c r="H683" s="761"/>
      <c r="I683" s="761"/>
    </row>
    <row r="684" spans="6:9" x14ac:dyDescent="0.25">
      <c r="F684" s="761"/>
      <c r="G684" s="761"/>
      <c r="H684" s="761"/>
      <c r="I684" s="761"/>
    </row>
    <row r="685" spans="6:9" x14ac:dyDescent="0.25">
      <c r="F685" s="761"/>
      <c r="G685" s="761"/>
      <c r="H685" s="761"/>
      <c r="I685" s="761"/>
    </row>
    <row r="686" spans="6:9" x14ac:dyDescent="0.25">
      <c r="F686" s="761"/>
      <c r="G686" s="761"/>
      <c r="H686" s="761"/>
      <c r="I686" s="761"/>
    </row>
    <row r="687" spans="6:9" x14ac:dyDescent="0.25">
      <c r="F687" s="761"/>
      <c r="G687" s="761"/>
      <c r="H687" s="761"/>
      <c r="I687" s="761"/>
    </row>
    <row r="688" spans="6:9" x14ac:dyDescent="0.25">
      <c r="F688" s="761"/>
      <c r="G688" s="761"/>
      <c r="H688" s="761"/>
      <c r="I688" s="761"/>
    </row>
    <row r="689" spans="6:9" x14ac:dyDescent="0.25">
      <c r="F689" s="761"/>
      <c r="G689" s="761"/>
      <c r="H689" s="761"/>
      <c r="I689" s="761"/>
    </row>
    <row r="690" spans="6:9" x14ac:dyDescent="0.25">
      <c r="F690" s="761"/>
      <c r="G690" s="761"/>
      <c r="H690" s="761"/>
      <c r="I690" s="761"/>
    </row>
    <row r="691" spans="6:9" x14ac:dyDescent="0.25">
      <c r="F691" s="761"/>
      <c r="G691" s="761"/>
      <c r="H691" s="761"/>
      <c r="I691" s="761"/>
    </row>
    <row r="692" spans="6:9" x14ac:dyDescent="0.25">
      <c r="F692" s="761"/>
      <c r="G692" s="761"/>
      <c r="H692" s="761"/>
      <c r="I692" s="761"/>
    </row>
    <row r="693" spans="6:9" x14ac:dyDescent="0.25">
      <c r="F693" s="761"/>
      <c r="G693" s="761"/>
      <c r="H693" s="761"/>
      <c r="I693" s="761"/>
    </row>
    <row r="694" spans="6:9" x14ac:dyDescent="0.25">
      <c r="F694" s="761"/>
      <c r="G694" s="761"/>
      <c r="H694" s="761"/>
      <c r="I694" s="761"/>
    </row>
    <row r="695" spans="6:9" x14ac:dyDescent="0.25">
      <c r="F695" s="761"/>
      <c r="G695" s="761"/>
      <c r="H695" s="761"/>
      <c r="I695" s="761"/>
    </row>
    <row r="696" spans="6:9" x14ac:dyDescent="0.25">
      <c r="F696" s="761"/>
      <c r="G696" s="761"/>
      <c r="H696" s="761"/>
      <c r="I696" s="761"/>
    </row>
    <row r="697" spans="6:9" x14ac:dyDescent="0.25">
      <c r="F697" s="761"/>
      <c r="G697" s="761"/>
      <c r="H697" s="761"/>
      <c r="I697" s="761"/>
    </row>
    <row r="698" spans="6:9" x14ac:dyDescent="0.25">
      <c r="F698" s="761"/>
      <c r="G698" s="761"/>
      <c r="H698" s="761"/>
      <c r="I698" s="761"/>
    </row>
    <row r="699" spans="6:9" x14ac:dyDescent="0.25">
      <c r="F699" s="761"/>
      <c r="G699" s="761"/>
      <c r="H699" s="761"/>
      <c r="I699" s="761"/>
    </row>
    <row r="700" spans="6:9" x14ac:dyDescent="0.25">
      <c r="F700" s="761"/>
      <c r="G700" s="761"/>
      <c r="H700" s="761"/>
      <c r="I700" s="761"/>
    </row>
    <row r="701" spans="6:9" x14ac:dyDescent="0.25">
      <c r="F701" s="761"/>
      <c r="G701" s="761"/>
      <c r="H701" s="761"/>
      <c r="I701" s="761"/>
    </row>
    <row r="702" spans="6:9" x14ac:dyDescent="0.25">
      <c r="F702" s="761"/>
      <c r="G702" s="761"/>
      <c r="H702" s="761"/>
      <c r="I702" s="761"/>
    </row>
    <row r="703" spans="6:9" x14ac:dyDescent="0.25">
      <c r="F703" s="761"/>
      <c r="G703" s="761"/>
      <c r="H703" s="761"/>
      <c r="I703" s="761"/>
    </row>
    <row r="704" spans="6:9" x14ac:dyDescent="0.25">
      <c r="F704" s="761"/>
      <c r="G704" s="761"/>
      <c r="H704" s="761"/>
      <c r="I704" s="761"/>
    </row>
    <row r="705" spans="6:9" x14ac:dyDescent="0.25">
      <c r="F705" s="761"/>
      <c r="G705" s="761"/>
      <c r="H705" s="761"/>
      <c r="I705" s="761"/>
    </row>
    <row r="706" spans="6:9" x14ac:dyDescent="0.25">
      <c r="F706" s="761"/>
      <c r="G706" s="761"/>
      <c r="H706" s="761"/>
      <c r="I706" s="761"/>
    </row>
    <row r="707" spans="6:9" x14ac:dyDescent="0.25">
      <c r="F707" s="761"/>
      <c r="G707" s="761"/>
      <c r="H707" s="761"/>
      <c r="I707" s="761"/>
    </row>
    <row r="708" spans="6:9" x14ac:dyDescent="0.25">
      <c r="F708" s="761"/>
      <c r="G708" s="761"/>
      <c r="H708" s="761"/>
      <c r="I708" s="761"/>
    </row>
    <row r="709" spans="6:9" x14ac:dyDescent="0.25">
      <c r="F709" s="761"/>
      <c r="G709" s="761"/>
      <c r="H709" s="761"/>
      <c r="I709" s="761"/>
    </row>
    <row r="710" spans="6:9" x14ac:dyDescent="0.25">
      <c r="F710" s="761"/>
      <c r="G710" s="761"/>
      <c r="H710" s="761"/>
      <c r="I710" s="761"/>
    </row>
    <row r="711" spans="6:9" x14ac:dyDescent="0.25">
      <c r="F711" s="761"/>
      <c r="G711" s="761"/>
      <c r="H711" s="761"/>
      <c r="I711" s="761"/>
    </row>
    <row r="712" spans="6:9" x14ac:dyDescent="0.25">
      <c r="F712" s="761"/>
      <c r="G712" s="761"/>
      <c r="H712" s="761"/>
      <c r="I712" s="761"/>
    </row>
    <row r="713" spans="6:9" x14ac:dyDescent="0.25">
      <c r="F713" s="761"/>
      <c r="G713" s="761"/>
      <c r="H713" s="761"/>
      <c r="I713" s="761"/>
    </row>
    <row r="714" spans="6:9" x14ac:dyDescent="0.25">
      <c r="F714" s="761"/>
      <c r="G714" s="761"/>
      <c r="H714" s="761"/>
      <c r="I714" s="761"/>
    </row>
    <row r="715" spans="6:9" x14ac:dyDescent="0.25">
      <c r="F715" s="761"/>
      <c r="G715" s="761"/>
      <c r="H715" s="761"/>
      <c r="I715" s="761"/>
    </row>
    <row r="716" spans="6:9" x14ac:dyDescent="0.25">
      <c r="F716" s="761"/>
      <c r="G716" s="761"/>
      <c r="H716" s="761"/>
      <c r="I716" s="761"/>
    </row>
    <row r="717" spans="6:9" x14ac:dyDescent="0.25">
      <c r="F717" s="761"/>
      <c r="G717" s="761"/>
      <c r="H717" s="761"/>
      <c r="I717" s="761"/>
    </row>
    <row r="718" spans="6:9" x14ac:dyDescent="0.25">
      <c r="F718" s="761"/>
      <c r="G718" s="761"/>
      <c r="H718" s="761"/>
      <c r="I718" s="761"/>
    </row>
    <row r="719" spans="6:9" x14ac:dyDescent="0.25">
      <c r="F719" s="761"/>
      <c r="G719" s="761"/>
      <c r="H719" s="761"/>
      <c r="I719" s="761"/>
    </row>
    <row r="720" spans="6:9" x14ac:dyDescent="0.25">
      <c r="F720" s="761"/>
      <c r="G720" s="761"/>
      <c r="H720" s="761"/>
      <c r="I720" s="761"/>
    </row>
    <row r="721" spans="6:9" x14ac:dyDescent="0.25">
      <c r="F721" s="761"/>
      <c r="G721" s="761"/>
      <c r="H721" s="761"/>
      <c r="I721" s="761"/>
    </row>
    <row r="722" spans="6:9" x14ac:dyDescent="0.25">
      <c r="F722" s="761"/>
      <c r="G722" s="761"/>
      <c r="H722" s="761"/>
      <c r="I722" s="761"/>
    </row>
    <row r="723" spans="6:9" x14ac:dyDescent="0.25">
      <c r="F723" s="761"/>
      <c r="G723" s="761"/>
      <c r="H723" s="761"/>
      <c r="I723" s="761"/>
    </row>
    <row r="724" spans="6:9" x14ac:dyDescent="0.25">
      <c r="F724" s="761"/>
      <c r="G724" s="761"/>
      <c r="H724" s="761"/>
      <c r="I724" s="761"/>
    </row>
    <row r="725" spans="6:9" x14ac:dyDescent="0.25">
      <c r="F725" s="761"/>
      <c r="G725" s="761"/>
      <c r="H725" s="761"/>
      <c r="I725" s="761"/>
    </row>
    <row r="726" spans="6:9" x14ac:dyDescent="0.25">
      <c r="F726" s="761"/>
      <c r="G726" s="761"/>
      <c r="H726" s="761"/>
      <c r="I726" s="761"/>
    </row>
    <row r="727" spans="6:9" x14ac:dyDescent="0.25">
      <c r="F727" s="761"/>
      <c r="G727" s="761"/>
      <c r="H727" s="761"/>
      <c r="I727" s="761"/>
    </row>
    <row r="728" spans="6:9" x14ac:dyDescent="0.25">
      <c r="F728" s="761"/>
      <c r="G728" s="761"/>
      <c r="H728" s="761"/>
      <c r="I728" s="761"/>
    </row>
    <row r="729" spans="6:9" x14ac:dyDescent="0.25">
      <c r="F729" s="761"/>
      <c r="G729" s="761"/>
      <c r="H729" s="761"/>
      <c r="I729" s="761"/>
    </row>
    <row r="730" spans="6:9" x14ac:dyDescent="0.25">
      <c r="F730" s="761"/>
      <c r="G730" s="761"/>
      <c r="H730" s="761"/>
      <c r="I730" s="761"/>
    </row>
    <row r="731" spans="6:9" x14ac:dyDescent="0.25">
      <c r="F731" s="761"/>
      <c r="G731" s="761"/>
      <c r="H731" s="761"/>
      <c r="I731" s="761"/>
    </row>
    <row r="732" spans="6:9" x14ac:dyDescent="0.25">
      <c r="F732" s="761"/>
      <c r="G732" s="761"/>
      <c r="H732" s="761"/>
      <c r="I732" s="761"/>
    </row>
    <row r="733" spans="6:9" x14ac:dyDescent="0.25">
      <c r="F733" s="761"/>
      <c r="G733" s="761"/>
      <c r="H733" s="761"/>
      <c r="I733" s="761"/>
    </row>
    <row r="734" spans="6:9" x14ac:dyDescent="0.25">
      <c r="F734" s="761"/>
      <c r="G734" s="761"/>
      <c r="H734" s="761"/>
      <c r="I734" s="761"/>
    </row>
    <row r="735" spans="6:9" x14ac:dyDescent="0.25">
      <c r="F735" s="761"/>
      <c r="G735" s="761"/>
      <c r="H735" s="761"/>
      <c r="I735" s="761"/>
    </row>
    <row r="736" spans="6:9" x14ac:dyDescent="0.25">
      <c r="F736" s="761"/>
      <c r="G736" s="761"/>
      <c r="H736" s="761"/>
      <c r="I736" s="761"/>
    </row>
    <row r="737" spans="6:9" x14ac:dyDescent="0.25">
      <c r="F737" s="761"/>
      <c r="G737" s="761"/>
      <c r="H737" s="761"/>
      <c r="I737" s="761"/>
    </row>
    <row r="738" spans="6:9" x14ac:dyDescent="0.25">
      <c r="F738" s="761"/>
      <c r="G738" s="761"/>
      <c r="H738" s="761"/>
      <c r="I738" s="761"/>
    </row>
    <row r="739" spans="6:9" x14ac:dyDescent="0.25">
      <c r="F739" s="761"/>
      <c r="G739" s="761"/>
      <c r="H739" s="761"/>
      <c r="I739" s="761"/>
    </row>
    <row r="740" spans="6:9" x14ac:dyDescent="0.25">
      <c r="F740" s="761"/>
      <c r="G740" s="761"/>
      <c r="H740" s="761"/>
      <c r="I740" s="761"/>
    </row>
    <row r="741" spans="6:9" x14ac:dyDescent="0.25">
      <c r="F741" s="761"/>
      <c r="G741" s="761"/>
      <c r="H741" s="761"/>
      <c r="I741" s="761"/>
    </row>
    <row r="742" spans="6:9" x14ac:dyDescent="0.25">
      <c r="F742" s="761"/>
      <c r="G742" s="761"/>
      <c r="H742" s="761"/>
      <c r="I742" s="761"/>
    </row>
    <row r="743" spans="6:9" x14ac:dyDescent="0.25">
      <c r="F743" s="761"/>
      <c r="G743" s="761"/>
      <c r="H743" s="761"/>
      <c r="I743" s="761"/>
    </row>
    <row r="744" spans="6:9" x14ac:dyDescent="0.25">
      <c r="F744" s="761"/>
      <c r="G744" s="761"/>
      <c r="H744" s="761"/>
      <c r="I744" s="761"/>
    </row>
    <row r="745" spans="6:9" x14ac:dyDescent="0.25">
      <c r="F745" s="761"/>
      <c r="G745" s="761"/>
      <c r="H745" s="761"/>
      <c r="I745" s="761"/>
    </row>
    <row r="746" spans="6:9" x14ac:dyDescent="0.25">
      <c r="F746" s="761"/>
      <c r="G746" s="761"/>
      <c r="H746" s="761"/>
      <c r="I746" s="761"/>
    </row>
    <row r="747" spans="6:9" x14ac:dyDescent="0.25">
      <c r="F747" s="761"/>
      <c r="G747" s="761"/>
      <c r="H747" s="761"/>
      <c r="I747" s="761"/>
    </row>
    <row r="748" spans="6:9" x14ac:dyDescent="0.25">
      <c r="F748" s="761"/>
      <c r="G748" s="761"/>
      <c r="H748" s="761"/>
      <c r="I748" s="761"/>
    </row>
    <row r="749" spans="6:9" x14ac:dyDescent="0.25">
      <c r="F749" s="761"/>
      <c r="G749" s="761"/>
      <c r="H749" s="761"/>
      <c r="I749" s="761"/>
    </row>
    <row r="750" spans="6:9" x14ac:dyDescent="0.25">
      <c r="F750" s="761"/>
      <c r="G750" s="761"/>
      <c r="H750" s="761"/>
      <c r="I750" s="761"/>
    </row>
    <row r="751" spans="6:9" x14ac:dyDescent="0.25">
      <c r="F751" s="761"/>
      <c r="G751" s="761"/>
      <c r="H751" s="761"/>
      <c r="I751" s="761"/>
    </row>
    <row r="752" spans="6:9" x14ac:dyDescent="0.25">
      <c r="F752" s="761"/>
      <c r="G752" s="761"/>
      <c r="H752" s="761"/>
      <c r="I752" s="761"/>
    </row>
    <row r="753" spans="6:9" x14ac:dyDescent="0.25">
      <c r="F753" s="761"/>
      <c r="G753" s="761"/>
      <c r="H753" s="761"/>
      <c r="I753" s="761"/>
    </row>
    <row r="754" spans="6:9" x14ac:dyDescent="0.25">
      <c r="F754" s="761"/>
      <c r="G754" s="761"/>
      <c r="H754" s="761"/>
      <c r="I754" s="761"/>
    </row>
    <row r="755" spans="6:9" x14ac:dyDescent="0.25">
      <c r="F755" s="761"/>
      <c r="G755" s="761"/>
      <c r="H755" s="761"/>
      <c r="I755" s="761"/>
    </row>
    <row r="756" spans="6:9" x14ac:dyDescent="0.25">
      <c r="F756" s="761"/>
      <c r="G756" s="761"/>
      <c r="H756" s="761"/>
      <c r="I756" s="761"/>
    </row>
    <row r="757" spans="6:9" x14ac:dyDescent="0.25">
      <c r="F757" s="761"/>
      <c r="G757" s="761"/>
      <c r="H757" s="761"/>
      <c r="I757" s="761"/>
    </row>
    <row r="758" spans="6:9" x14ac:dyDescent="0.25">
      <c r="F758" s="761"/>
      <c r="G758" s="761"/>
      <c r="H758" s="761"/>
      <c r="I758" s="761"/>
    </row>
    <row r="759" spans="6:9" x14ac:dyDescent="0.25">
      <c r="F759" s="761"/>
      <c r="G759" s="761"/>
      <c r="H759" s="761"/>
      <c r="I759" s="761"/>
    </row>
    <row r="760" spans="6:9" x14ac:dyDescent="0.25">
      <c r="F760" s="761"/>
      <c r="G760" s="761"/>
      <c r="H760" s="761"/>
      <c r="I760" s="761"/>
    </row>
    <row r="761" spans="6:9" x14ac:dyDescent="0.25">
      <c r="F761" s="761"/>
      <c r="G761" s="761"/>
      <c r="H761" s="761"/>
      <c r="I761" s="761"/>
    </row>
    <row r="762" spans="6:9" x14ac:dyDescent="0.25">
      <c r="F762" s="761"/>
      <c r="G762" s="761"/>
      <c r="H762" s="761"/>
      <c r="I762" s="761"/>
    </row>
    <row r="763" spans="6:9" x14ac:dyDescent="0.25">
      <c r="F763" s="761"/>
      <c r="G763" s="761"/>
      <c r="H763" s="761"/>
      <c r="I763" s="761"/>
    </row>
    <row r="764" spans="6:9" x14ac:dyDescent="0.25">
      <c r="F764" s="761"/>
      <c r="G764" s="761"/>
      <c r="H764" s="761"/>
      <c r="I764" s="761"/>
    </row>
    <row r="765" spans="6:9" x14ac:dyDescent="0.25">
      <c r="F765" s="761"/>
      <c r="G765" s="761"/>
      <c r="H765" s="761"/>
      <c r="I765" s="761"/>
    </row>
    <row r="766" spans="6:9" x14ac:dyDescent="0.25">
      <c r="F766" s="761"/>
      <c r="G766" s="761"/>
      <c r="H766" s="761"/>
      <c r="I766" s="761"/>
    </row>
    <row r="767" spans="6:9" x14ac:dyDescent="0.25">
      <c r="F767" s="761"/>
      <c r="G767" s="761"/>
      <c r="H767" s="761"/>
      <c r="I767" s="761"/>
    </row>
    <row r="768" spans="6:9" x14ac:dyDescent="0.25">
      <c r="F768" s="761"/>
      <c r="G768" s="761"/>
      <c r="H768" s="761"/>
      <c r="I768" s="761"/>
    </row>
    <row r="769" spans="6:9" x14ac:dyDescent="0.25">
      <c r="F769" s="761"/>
      <c r="G769" s="761"/>
      <c r="H769" s="761"/>
      <c r="I769" s="761"/>
    </row>
    <row r="770" spans="6:9" x14ac:dyDescent="0.25">
      <c r="F770" s="761"/>
      <c r="G770" s="761"/>
      <c r="H770" s="761"/>
      <c r="I770" s="761"/>
    </row>
    <row r="771" spans="6:9" x14ac:dyDescent="0.25">
      <c r="F771" s="761"/>
      <c r="G771" s="761"/>
      <c r="H771" s="761"/>
      <c r="I771" s="761"/>
    </row>
    <row r="772" spans="6:9" x14ac:dyDescent="0.25">
      <c r="F772" s="761"/>
      <c r="G772" s="761"/>
      <c r="H772" s="761"/>
      <c r="I772" s="761"/>
    </row>
    <row r="773" spans="6:9" x14ac:dyDescent="0.25">
      <c r="F773" s="761"/>
      <c r="G773" s="761"/>
      <c r="H773" s="761"/>
      <c r="I773" s="761"/>
    </row>
    <row r="774" spans="6:9" x14ac:dyDescent="0.25">
      <c r="F774" s="761"/>
      <c r="G774" s="761"/>
      <c r="H774" s="761"/>
      <c r="I774" s="761"/>
    </row>
    <row r="775" spans="6:9" x14ac:dyDescent="0.25">
      <c r="F775" s="761"/>
      <c r="G775" s="761"/>
      <c r="H775" s="761"/>
      <c r="I775" s="761"/>
    </row>
    <row r="776" spans="6:9" x14ac:dyDescent="0.25">
      <c r="F776" s="761"/>
      <c r="G776" s="761"/>
      <c r="H776" s="761"/>
      <c r="I776" s="761"/>
    </row>
    <row r="777" spans="6:9" x14ac:dyDescent="0.25">
      <c r="F777" s="761"/>
      <c r="G777" s="761"/>
      <c r="H777" s="761"/>
      <c r="I777" s="761"/>
    </row>
    <row r="778" spans="6:9" x14ac:dyDescent="0.25">
      <c r="F778" s="761"/>
      <c r="G778" s="761"/>
      <c r="H778" s="761"/>
      <c r="I778" s="761"/>
    </row>
    <row r="779" spans="6:9" x14ac:dyDescent="0.25">
      <c r="F779" s="761"/>
      <c r="G779" s="761"/>
      <c r="H779" s="761"/>
      <c r="I779" s="761"/>
    </row>
    <row r="780" spans="6:9" x14ac:dyDescent="0.25">
      <c r="F780" s="761"/>
      <c r="G780" s="761"/>
      <c r="H780" s="761"/>
      <c r="I780" s="761"/>
    </row>
    <row r="781" spans="6:9" x14ac:dyDescent="0.25">
      <c r="F781" s="761"/>
      <c r="G781" s="761"/>
      <c r="H781" s="761"/>
      <c r="I781" s="761"/>
    </row>
    <row r="782" spans="6:9" x14ac:dyDescent="0.25">
      <c r="F782" s="761"/>
      <c r="G782" s="761"/>
      <c r="H782" s="761"/>
      <c r="I782" s="761"/>
    </row>
    <row r="783" spans="6:9" x14ac:dyDescent="0.25">
      <c r="F783" s="761"/>
      <c r="G783" s="761"/>
      <c r="H783" s="761"/>
      <c r="I783" s="761"/>
    </row>
    <row r="784" spans="6:9" x14ac:dyDescent="0.25">
      <c r="F784" s="761"/>
      <c r="G784" s="761"/>
      <c r="H784" s="761"/>
      <c r="I784" s="761"/>
    </row>
    <row r="785" spans="6:9" x14ac:dyDescent="0.25">
      <c r="F785" s="761"/>
      <c r="G785" s="761"/>
      <c r="H785" s="761"/>
      <c r="I785" s="761"/>
    </row>
    <row r="786" spans="6:9" x14ac:dyDescent="0.25">
      <c r="F786" s="761"/>
      <c r="G786" s="761"/>
      <c r="H786" s="761"/>
      <c r="I786" s="761"/>
    </row>
    <row r="787" spans="6:9" x14ac:dyDescent="0.25">
      <c r="F787" s="761"/>
      <c r="G787" s="761"/>
      <c r="H787" s="761"/>
      <c r="I787" s="761"/>
    </row>
    <row r="788" spans="6:9" x14ac:dyDescent="0.25">
      <c r="F788" s="761"/>
      <c r="G788" s="761"/>
      <c r="H788" s="761"/>
      <c r="I788" s="761"/>
    </row>
    <row r="789" spans="6:9" x14ac:dyDescent="0.25">
      <c r="F789" s="761"/>
      <c r="G789" s="761"/>
      <c r="H789" s="761"/>
      <c r="I789" s="761"/>
    </row>
    <row r="790" spans="6:9" x14ac:dyDescent="0.25">
      <c r="F790" s="761"/>
      <c r="G790" s="761"/>
      <c r="H790" s="761"/>
      <c r="I790" s="761"/>
    </row>
    <row r="791" spans="6:9" x14ac:dyDescent="0.25">
      <c r="F791" s="761"/>
      <c r="G791" s="761"/>
      <c r="H791" s="761"/>
      <c r="I791" s="761"/>
    </row>
    <row r="792" spans="6:9" x14ac:dyDescent="0.25">
      <c r="F792" s="761"/>
      <c r="G792" s="761"/>
      <c r="H792" s="761"/>
      <c r="I792" s="761"/>
    </row>
    <row r="793" spans="6:9" x14ac:dyDescent="0.25">
      <c r="F793" s="761"/>
      <c r="G793" s="761"/>
      <c r="H793" s="761"/>
      <c r="I793" s="761"/>
    </row>
    <row r="794" spans="6:9" x14ac:dyDescent="0.25">
      <c r="F794" s="761"/>
      <c r="G794" s="761"/>
      <c r="H794" s="761"/>
      <c r="I794" s="761"/>
    </row>
    <row r="795" spans="6:9" x14ac:dyDescent="0.25">
      <c r="F795" s="761"/>
      <c r="G795" s="761"/>
      <c r="H795" s="761"/>
      <c r="I795" s="761"/>
    </row>
    <row r="796" spans="6:9" x14ac:dyDescent="0.25">
      <c r="F796" s="761"/>
      <c r="G796" s="761"/>
      <c r="H796" s="761"/>
      <c r="I796" s="761"/>
    </row>
    <row r="797" spans="6:9" x14ac:dyDescent="0.25">
      <c r="F797" s="761"/>
      <c r="G797" s="761"/>
      <c r="H797" s="761"/>
      <c r="I797" s="761"/>
    </row>
    <row r="798" spans="6:9" x14ac:dyDescent="0.25">
      <c r="F798" s="761"/>
      <c r="G798" s="761"/>
      <c r="H798" s="761"/>
      <c r="I798" s="761"/>
    </row>
    <row r="799" spans="6:9" x14ac:dyDescent="0.25">
      <c r="F799" s="761"/>
      <c r="G799" s="761"/>
      <c r="H799" s="761"/>
      <c r="I799" s="761"/>
    </row>
    <row r="800" spans="6:9" x14ac:dyDescent="0.25">
      <c r="F800" s="761"/>
      <c r="G800" s="761"/>
      <c r="H800" s="761"/>
      <c r="I800" s="761"/>
    </row>
    <row r="801" spans="6:9" x14ac:dyDescent="0.25">
      <c r="F801" s="761"/>
      <c r="G801" s="761"/>
      <c r="H801" s="761"/>
      <c r="I801" s="761"/>
    </row>
    <row r="802" spans="6:9" x14ac:dyDescent="0.25">
      <c r="F802" s="761"/>
      <c r="G802" s="761"/>
      <c r="H802" s="761"/>
      <c r="I802" s="761"/>
    </row>
    <row r="803" spans="6:9" x14ac:dyDescent="0.25">
      <c r="F803" s="761"/>
      <c r="G803" s="761"/>
      <c r="H803" s="761"/>
      <c r="I803" s="761"/>
    </row>
    <row r="804" spans="6:9" x14ac:dyDescent="0.25">
      <c r="F804" s="761"/>
      <c r="G804" s="761"/>
      <c r="H804" s="761"/>
      <c r="I804" s="761"/>
    </row>
    <row r="805" spans="6:9" x14ac:dyDescent="0.25">
      <c r="F805" s="761"/>
      <c r="G805" s="761"/>
      <c r="H805" s="761"/>
      <c r="I805" s="761"/>
    </row>
    <row r="806" spans="6:9" x14ac:dyDescent="0.25">
      <c r="F806" s="761"/>
      <c r="G806" s="761"/>
      <c r="H806" s="761"/>
      <c r="I806" s="761"/>
    </row>
    <row r="807" spans="6:9" x14ac:dyDescent="0.25">
      <c r="F807" s="761"/>
      <c r="G807" s="761"/>
      <c r="H807" s="761"/>
      <c r="I807" s="761"/>
    </row>
    <row r="808" spans="6:9" x14ac:dyDescent="0.25">
      <c r="F808" s="761"/>
      <c r="G808" s="761"/>
      <c r="H808" s="761"/>
      <c r="I808" s="761"/>
    </row>
    <row r="809" spans="6:9" x14ac:dyDescent="0.25">
      <c r="F809" s="761"/>
      <c r="G809" s="761"/>
      <c r="H809" s="761"/>
      <c r="I809" s="761"/>
    </row>
    <row r="810" spans="6:9" x14ac:dyDescent="0.25">
      <c r="F810" s="761"/>
      <c r="G810" s="761"/>
      <c r="H810" s="761"/>
      <c r="I810" s="761"/>
    </row>
    <row r="811" spans="6:9" x14ac:dyDescent="0.25">
      <c r="F811" s="761"/>
      <c r="G811" s="761"/>
      <c r="H811" s="761"/>
      <c r="I811" s="761"/>
    </row>
    <row r="812" spans="6:9" x14ac:dyDescent="0.25">
      <c r="F812" s="761"/>
      <c r="G812" s="761"/>
      <c r="H812" s="761"/>
      <c r="I812" s="761"/>
    </row>
    <row r="813" spans="6:9" x14ac:dyDescent="0.25">
      <c r="F813" s="761"/>
      <c r="G813" s="761"/>
      <c r="H813" s="761"/>
      <c r="I813" s="761"/>
    </row>
    <row r="814" spans="6:9" x14ac:dyDescent="0.25">
      <c r="F814" s="761"/>
      <c r="G814" s="761"/>
      <c r="H814" s="761"/>
      <c r="I814" s="761"/>
    </row>
    <row r="815" spans="6:9" x14ac:dyDescent="0.25">
      <c r="F815" s="761"/>
      <c r="G815" s="761"/>
      <c r="H815" s="761"/>
      <c r="I815" s="761"/>
    </row>
    <row r="816" spans="6:9" x14ac:dyDescent="0.25">
      <c r="F816" s="761"/>
      <c r="G816" s="761"/>
      <c r="H816" s="761"/>
      <c r="I816" s="761"/>
    </row>
    <row r="817" spans="6:9" x14ac:dyDescent="0.25">
      <c r="F817" s="761"/>
      <c r="G817" s="761"/>
      <c r="H817" s="761"/>
      <c r="I817" s="761"/>
    </row>
    <row r="818" spans="6:9" x14ac:dyDescent="0.25">
      <c r="F818" s="761"/>
      <c r="G818" s="761"/>
      <c r="H818" s="761"/>
      <c r="I818" s="761"/>
    </row>
    <row r="819" spans="6:9" x14ac:dyDescent="0.25">
      <c r="F819" s="761"/>
      <c r="G819" s="761"/>
      <c r="H819" s="761"/>
      <c r="I819" s="761"/>
    </row>
    <row r="820" spans="6:9" x14ac:dyDescent="0.25">
      <c r="F820" s="761"/>
      <c r="G820" s="761"/>
      <c r="H820" s="761"/>
      <c r="I820" s="761"/>
    </row>
    <row r="821" spans="6:9" x14ac:dyDescent="0.25">
      <c r="F821" s="761"/>
      <c r="G821" s="761"/>
      <c r="H821" s="761"/>
      <c r="I821" s="761"/>
    </row>
    <row r="822" spans="6:9" x14ac:dyDescent="0.25">
      <c r="F822" s="761"/>
      <c r="G822" s="761"/>
      <c r="H822" s="761"/>
      <c r="I822" s="761"/>
    </row>
    <row r="823" spans="6:9" x14ac:dyDescent="0.25">
      <c r="F823" s="761"/>
      <c r="G823" s="761"/>
      <c r="H823" s="761"/>
      <c r="I823" s="761"/>
    </row>
    <row r="824" spans="6:9" x14ac:dyDescent="0.25">
      <c r="F824" s="761"/>
      <c r="G824" s="761"/>
      <c r="H824" s="761"/>
      <c r="I824" s="761"/>
    </row>
    <row r="825" spans="6:9" x14ac:dyDescent="0.25">
      <c r="F825" s="761"/>
      <c r="G825" s="761"/>
      <c r="H825" s="761"/>
      <c r="I825" s="761"/>
    </row>
    <row r="826" spans="6:9" x14ac:dyDescent="0.25">
      <c r="F826" s="761"/>
      <c r="G826" s="761"/>
      <c r="H826" s="761"/>
      <c r="I826" s="761"/>
    </row>
    <row r="827" spans="6:9" x14ac:dyDescent="0.25">
      <c r="F827" s="761"/>
      <c r="G827" s="761"/>
      <c r="H827" s="761"/>
      <c r="I827" s="761"/>
    </row>
    <row r="828" spans="6:9" x14ac:dyDescent="0.25">
      <c r="F828" s="761"/>
      <c r="G828" s="761"/>
      <c r="H828" s="761"/>
      <c r="I828" s="761"/>
    </row>
    <row r="829" spans="6:9" x14ac:dyDescent="0.25">
      <c r="F829" s="761"/>
      <c r="G829" s="761"/>
      <c r="H829" s="761"/>
      <c r="I829" s="761"/>
    </row>
    <row r="830" spans="6:9" x14ac:dyDescent="0.25">
      <c r="F830" s="761"/>
      <c r="G830" s="761"/>
      <c r="H830" s="761"/>
      <c r="I830" s="761"/>
    </row>
    <row r="831" spans="6:9" x14ac:dyDescent="0.25">
      <c r="F831" s="761"/>
      <c r="G831" s="761"/>
      <c r="H831" s="761"/>
      <c r="I831" s="761"/>
    </row>
    <row r="832" spans="6:9" x14ac:dyDescent="0.25">
      <c r="F832" s="761"/>
      <c r="G832" s="761"/>
      <c r="H832" s="761"/>
      <c r="I832" s="761"/>
    </row>
    <row r="833" spans="6:9" x14ac:dyDescent="0.25">
      <c r="F833" s="761"/>
      <c r="G833" s="761"/>
      <c r="H833" s="761"/>
      <c r="I833" s="761"/>
    </row>
    <row r="834" spans="6:9" x14ac:dyDescent="0.25">
      <c r="F834" s="761"/>
      <c r="G834" s="761"/>
      <c r="H834" s="761"/>
      <c r="I834" s="761"/>
    </row>
    <row r="835" spans="6:9" x14ac:dyDescent="0.25">
      <c r="F835" s="761"/>
      <c r="G835" s="761"/>
      <c r="H835" s="761"/>
      <c r="I835" s="761"/>
    </row>
    <row r="836" spans="6:9" x14ac:dyDescent="0.25">
      <c r="F836" s="761"/>
      <c r="G836" s="761"/>
      <c r="H836" s="761"/>
      <c r="I836" s="761"/>
    </row>
    <row r="837" spans="6:9" x14ac:dyDescent="0.25">
      <c r="F837" s="761"/>
      <c r="G837" s="761"/>
      <c r="H837" s="761"/>
      <c r="I837" s="761"/>
    </row>
    <row r="838" spans="6:9" x14ac:dyDescent="0.25">
      <c r="F838" s="761"/>
      <c r="G838" s="761"/>
      <c r="H838" s="761"/>
      <c r="I838" s="761"/>
    </row>
    <row r="839" spans="6:9" x14ac:dyDescent="0.25">
      <c r="F839" s="761"/>
      <c r="G839" s="761"/>
      <c r="H839" s="761"/>
      <c r="I839" s="761"/>
    </row>
    <row r="840" spans="6:9" x14ac:dyDescent="0.25">
      <c r="F840" s="761"/>
      <c r="G840" s="761"/>
      <c r="H840" s="761"/>
      <c r="I840" s="761"/>
    </row>
    <row r="841" spans="6:9" x14ac:dyDescent="0.25">
      <c r="F841" s="761"/>
      <c r="G841" s="761"/>
      <c r="H841" s="761"/>
      <c r="I841" s="761"/>
    </row>
    <row r="842" spans="6:9" x14ac:dyDescent="0.25">
      <c r="F842" s="761"/>
      <c r="G842" s="761"/>
      <c r="H842" s="761"/>
      <c r="I842" s="761"/>
    </row>
    <row r="843" spans="6:9" x14ac:dyDescent="0.25">
      <c r="F843" s="761"/>
      <c r="G843" s="761"/>
      <c r="H843" s="761"/>
      <c r="I843" s="761"/>
    </row>
    <row r="844" spans="6:9" x14ac:dyDescent="0.25">
      <c r="F844" s="761"/>
      <c r="G844" s="761"/>
      <c r="H844" s="761"/>
      <c r="I844" s="761"/>
    </row>
    <row r="845" spans="6:9" x14ac:dyDescent="0.25">
      <c r="F845" s="761"/>
      <c r="G845" s="761"/>
      <c r="H845" s="761"/>
      <c r="I845" s="761"/>
    </row>
    <row r="846" spans="6:9" x14ac:dyDescent="0.25">
      <c r="F846" s="761"/>
      <c r="G846" s="761"/>
      <c r="H846" s="761"/>
      <c r="I846" s="761"/>
    </row>
    <row r="847" spans="6:9" x14ac:dyDescent="0.25">
      <c r="F847" s="761"/>
      <c r="G847" s="761"/>
      <c r="H847" s="761"/>
      <c r="I847" s="761"/>
    </row>
    <row r="848" spans="6:9" x14ac:dyDescent="0.25">
      <c r="F848" s="761"/>
      <c r="G848" s="761"/>
      <c r="H848" s="761"/>
      <c r="I848" s="761"/>
    </row>
    <row r="849" spans="6:9" x14ac:dyDescent="0.25">
      <c r="F849" s="761"/>
      <c r="G849" s="761"/>
      <c r="H849" s="761"/>
      <c r="I849" s="761"/>
    </row>
    <row r="850" spans="6:9" x14ac:dyDescent="0.25">
      <c r="F850" s="761"/>
      <c r="G850" s="761"/>
      <c r="H850" s="761"/>
      <c r="I850" s="761"/>
    </row>
    <row r="851" spans="6:9" x14ac:dyDescent="0.25">
      <c r="F851" s="761"/>
      <c r="G851" s="761"/>
      <c r="H851" s="761"/>
      <c r="I851" s="761"/>
    </row>
    <row r="852" spans="6:9" x14ac:dyDescent="0.25">
      <c r="F852" s="761"/>
      <c r="G852" s="761"/>
      <c r="H852" s="761"/>
      <c r="I852" s="761"/>
    </row>
    <row r="853" spans="6:9" x14ac:dyDescent="0.25">
      <c r="F853" s="761"/>
      <c r="G853" s="761"/>
      <c r="H853" s="761"/>
      <c r="I853" s="761"/>
    </row>
    <row r="854" spans="6:9" x14ac:dyDescent="0.25">
      <c r="F854" s="761"/>
      <c r="G854" s="761"/>
      <c r="H854" s="761"/>
      <c r="I854" s="761"/>
    </row>
    <row r="855" spans="6:9" x14ac:dyDescent="0.25">
      <c r="F855" s="761"/>
      <c r="G855" s="761"/>
      <c r="H855" s="761"/>
      <c r="I855" s="761"/>
    </row>
    <row r="856" spans="6:9" x14ac:dyDescent="0.25">
      <c r="F856" s="761"/>
      <c r="G856" s="761"/>
      <c r="H856" s="761"/>
      <c r="I856" s="761"/>
    </row>
    <row r="857" spans="6:9" x14ac:dyDescent="0.25">
      <c r="F857" s="761"/>
      <c r="G857" s="761"/>
      <c r="H857" s="761"/>
      <c r="I857" s="761"/>
    </row>
    <row r="858" spans="6:9" x14ac:dyDescent="0.25">
      <c r="F858" s="761"/>
      <c r="G858" s="761"/>
      <c r="H858" s="761"/>
      <c r="I858" s="761"/>
    </row>
    <row r="859" spans="6:9" x14ac:dyDescent="0.25">
      <c r="F859" s="761"/>
      <c r="G859" s="761"/>
      <c r="H859" s="761"/>
      <c r="I859" s="761"/>
    </row>
    <row r="860" spans="6:9" x14ac:dyDescent="0.25">
      <c r="F860" s="761"/>
      <c r="G860" s="761"/>
      <c r="H860" s="761"/>
      <c r="I860" s="761"/>
    </row>
    <row r="861" spans="6:9" x14ac:dyDescent="0.25">
      <c r="F861" s="761"/>
      <c r="G861" s="761"/>
      <c r="H861" s="761"/>
      <c r="I861" s="761"/>
    </row>
    <row r="862" spans="6:9" x14ac:dyDescent="0.25">
      <c r="F862" s="761"/>
      <c r="G862" s="761"/>
      <c r="H862" s="761"/>
      <c r="I862" s="761"/>
    </row>
    <row r="863" spans="6:9" x14ac:dyDescent="0.25">
      <c r="F863" s="761"/>
      <c r="G863" s="761"/>
      <c r="H863" s="761"/>
      <c r="I863" s="761"/>
    </row>
    <row r="864" spans="6:9" x14ac:dyDescent="0.25">
      <c r="F864" s="761"/>
      <c r="G864" s="761"/>
      <c r="H864" s="761"/>
      <c r="I864" s="761"/>
    </row>
    <row r="865" spans="6:9" x14ac:dyDescent="0.25">
      <c r="F865" s="761"/>
      <c r="G865" s="761"/>
      <c r="H865" s="761"/>
      <c r="I865" s="761"/>
    </row>
    <row r="866" spans="6:9" x14ac:dyDescent="0.25">
      <c r="F866" s="761"/>
      <c r="G866" s="761"/>
      <c r="H866" s="761"/>
      <c r="I866" s="761"/>
    </row>
    <row r="867" spans="6:9" x14ac:dyDescent="0.25">
      <c r="F867" s="761"/>
      <c r="G867" s="761"/>
      <c r="H867" s="761"/>
      <c r="I867" s="761"/>
    </row>
    <row r="868" spans="6:9" x14ac:dyDescent="0.25">
      <c r="F868" s="761"/>
      <c r="G868" s="761"/>
      <c r="H868" s="761"/>
      <c r="I868" s="761"/>
    </row>
    <row r="869" spans="6:9" x14ac:dyDescent="0.25">
      <c r="F869" s="761"/>
      <c r="G869" s="761"/>
      <c r="H869" s="761"/>
      <c r="I869" s="761"/>
    </row>
    <row r="870" spans="6:9" x14ac:dyDescent="0.25">
      <c r="F870" s="761"/>
      <c r="G870" s="761"/>
      <c r="H870" s="761"/>
      <c r="I870" s="761"/>
    </row>
    <row r="871" spans="6:9" x14ac:dyDescent="0.25">
      <c r="F871" s="761"/>
      <c r="G871" s="761"/>
      <c r="H871" s="761"/>
      <c r="I871" s="761"/>
    </row>
    <row r="872" spans="6:9" x14ac:dyDescent="0.25">
      <c r="F872" s="761"/>
      <c r="G872" s="761"/>
      <c r="H872" s="761"/>
      <c r="I872" s="761"/>
    </row>
    <row r="873" spans="6:9" x14ac:dyDescent="0.25">
      <c r="F873" s="761"/>
      <c r="G873" s="761"/>
      <c r="H873" s="761"/>
      <c r="I873" s="761"/>
    </row>
    <row r="874" spans="6:9" x14ac:dyDescent="0.25">
      <c r="F874" s="761"/>
      <c r="G874" s="761"/>
      <c r="H874" s="761"/>
      <c r="I874" s="761"/>
    </row>
    <row r="875" spans="6:9" x14ac:dyDescent="0.25">
      <c r="F875" s="761"/>
      <c r="G875" s="761"/>
      <c r="H875" s="761"/>
      <c r="I875" s="761"/>
    </row>
    <row r="876" spans="6:9" x14ac:dyDescent="0.25">
      <c r="F876" s="761"/>
      <c r="G876" s="761"/>
      <c r="H876" s="761"/>
      <c r="I876" s="761"/>
    </row>
    <row r="877" spans="6:9" x14ac:dyDescent="0.25">
      <c r="F877" s="761"/>
      <c r="G877" s="761"/>
      <c r="H877" s="761"/>
      <c r="I877" s="761"/>
    </row>
    <row r="878" spans="6:9" x14ac:dyDescent="0.25">
      <c r="F878" s="761"/>
      <c r="G878" s="761"/>
      <c r="H878" s="761"/>
      <c r="I878" s="761"/>
    </row>
    <row r="879" spans="6:9" x14ac:dyDescent="0.25">
      <c r="F879" s="761"/>
      <c r="G879" s="761"/>
      <c r="H879" s="761"/>
      <c r="I879" s="761"/>
    </row>
    <row r="880" spans="6:9" x14ac:dyDescent="0.25">
      <c r="F880" s="761"/>
      <c r="G880" s="761"/>
      <c r="H880" s="761"/>
      <c r="I880" s="761"/>
    </row>
    <row r="881" spans="6:9" x14ac:dyDescent="0.25">
      <c r="F881" s="761"/>
      <c r="G881" s="761"/>
      <c r="H881" s="761"/>
      <c r="I881" s="761"/>
    </row>
    <row r="882" spans="6:9" x14ac:dyDescent="0.25">
      <c r="F882" s="761"/>
      <c r="G882" s="761"/>
      <c r="H882" s="761"/>
      <c r="I882" s="761"/>
    </row>
    <row r="883" spans="6:9" x14ac:dyDescent="0.25">
      <c r="F883" s="761"/>
      <c r="G883" s="761"/>
      <c r="H883" s="761"/>
      <c r="I883" s="761"/>
    </row>
    <row r="884" spans="6:9" x14ac:dyDescent="0.25">
      <c r="F884" s="761"/>
      <c r="G884" s="761"/>
      <c r="H884" s="761"/>
      <c r="I884" s="761"/>
    </row>
    <row r="885" spans="6:9" x14ac:dyDescent="0.25">
      <c r="F885" s="761"/>
      <c r="G885" s="761"/>
      <c r="H885" s="761"/>
      <c r="I885" s="761"/>
    </row>
    <row r="886" spans="6:9" x14ac:dyDescent="0.25">
      <c r="F886" s="761"/>
      <c r="G886" s="761"/>
      <c r="H886" s="761"/>
      <c r="I886" s="761"/>
    </row>
    <row r="887" spans="6:9" x14ac:dyDescent="0.25">
      <c r="F887" s="761"/>
      <c r="G887" s="761"/>
      <c r="H887" s="761"/>
      <c r="I887" s="761"/>
    </row>
    <row r="888" spans="6:9" x14ac:dyDescent="0.25">
      <c r="F888" s="761"/>
      <c r="G888" s="761"/>
      <c r="H888" s="761"/>
      <c r="I888" s="761"/>
    </row>
    <row r="889" spans="6:9" x14ac:dyDescent="0.25">
      <c r="F889" s="761"/>
      <c r="G889" s="761"/>
      <c r="H889" s="761"/>
      <c r="I889" s="761"/>
    </row>
    <row r="890" spans="6:9" x14ac:dyDescent="0.25">
      <c r="F890" s="761"/>
      <c r="G890" s="761"/>
      <c r="H890" s="761"/>
      <c r="I890" s="761"/>
    </row>
    <row r="891" spans="6:9" x14ac:dyDescent="0.25">
      <c r="F891" s="761"/>
      <c r="G891" s="761"/>
      <c r="H891" s="761"/>
      <c r="I891" s="761"/>
    </row>
    <row r="892" spans="6:9" x14ac:dyDescent="0.25">
      <c r="F892" s="761"/>
      <c r="G892" s="761"/>
      <c r="H892" s="761"/>
      <c r="I892" s="761"/>
    </row>
    <row r="893" spans="6:9" x14ac:dyDescent="0.25">
      <c r="F893" s="761"/>
      <c r="G893" s="761"/>
      <c r="H893" s="761"/>
      <c r="I893" s="761"/>
    </row>
    <row r="894" spans="6:9" x14ac:dyDescent="0.25">
      <c r="F894" s="761"/>
      <c r="G894" s="761"/>
      <c r="H894" s="761"/>
      <c r="I894" s="761"/>
    </row>
    <row r="895" spans="6:9" x14ac:dyDescent="0.25">
      <c r="F895" s="761"/>
      <c r="G895" s="761"/>
      <c r="H895" s="761"/>
      <c r="I895" s="761"/>
    </row>
    <row r="896" spans="6:9" x14ac:dyDescent="0.25">
      <c r="F896" s="761"/>
      <c r="G896" s="761"/>
      <c r="H896" s="761"/>
      <c r="I896" s="761"/>
    </row>
    <row r="897" spans="6:9" x14ac:dyDescent="0.25">
      <c r="F897" s="761"/>
      <c r="G897" s="761"/>
      <c r="H897" s="761"/>
      <c r="I897" s="761"/>
    </row>
    <row r="898" spans="6:9" x14ac:dyDescent="0.25">
      <c r="F898" s="761"/>
      <c r="G898" s="761"/>
      <c r="H898" s="761"/>
      <c r="I898" s="761"/>
    </row>
    <row r="899" spans="6:9" x14ac:dyDescent="0.25">
      <c r="F899" s="761"/>
      <c r="G899" s="761"/>
      <c r="H899" s="761"/>
      <c r="I899" s="761"/>
    </row>
    <row r="900" spans="6:9" x14ac:dyDescent="0.25">
      <c r="F900" s="761"/>
      <c r="G900" s="761"/>
      <c r="H900" s="761"/>
      <c r="I900" s="761"/>
    </row>
    <row r="901" spans="6:9" x14ac:dyDescent="0.25">
      <c r="F901" s="761"/>
      <c r="G901" s="761"/>
      <c r="H901" s="761"/>
      <c r="I901" s="761"/>
    </row>
    <row r="902" spans="6:9" x14ac:dyDescent="0.25">
      <c r="F902" s="761"/>
      <c r="G902" s="761"/>
      <c r="H902" s="761"/>
      <c r="I902" s="761"/>
    </row>
    <row r="903" spans="6:9" x14ac:dyDescent="0.25">
      <c r="F903" s="761"/>
      <c r="G903" s="761"/>
      <c r="H903" s="761"/>
      <c r="I903" s="761"/>
    </row>
    <row r="904" spans="6:9" x14ac:dyDescent="0.25">
      <c r="F904" s="761"/>
      <c r="G904" s="761"/>
      <c r="H904" s="761"/>
      <c r="I904" s="761"/>
    </row>
    <row r="905" spans="6:9" x14ac:dyDescent="0.25">
      <c r="F905" s="761"/>
      <c r="G905" s="761"/>
      <c r="H905" s="761"/>
      <c r="I905" s="761"/>
    </row>
    <row r="906" spans="6:9" x14ac:dyDescent="0.25">
      <c r="F906" s="761"/>
      <c r="G906" s="761"/>
      <c r="H906" s="761"/>
      <c r="I906" s="761"/>
    </row>
    <row r="907" spans="6:9" x14ac:dyDescent="0.25">
      <c r="F907" s="761"/>
      <c r="G907" s="761"/>
      <c r="H907" s="761"/>
      <c r="I907" s="761"/>
    </row>
    <row r="908" spans="6:9" x14ac:dyDescent="0.25">
      <c r="F908" s="761"/>
      <c r="G908" s="761"/>
      <c r="H908" s="761"/>
      <c r="I908" s="761"/>
    </row>
    <row r="909" spans="6:9" x14ac:dyDescent="0.25">
      <c r="F909" s="761"/>
      <c r="G909" s="761"/>
      <c r="H909" s="761"/>
      <c r="I909" s="761"/>
    </row>
    <row r="910" spans="6:9" x14ac:dyDescent="0.25">
      <c r="F910" s="761"/>
      <c r="G910" s="761"/>
      <c r="H910" s="761"/>
      <c r="I910" s="761"/>
    </row>
    <row r="911" spans="6:9" x14ac:dyDescent="0.25">
      <c r="F911" s="761"/>
      <c r="G911" s="761"/>
      <c r="H911" s="761"/>
      <c r="I911" s="761"/>
    </row>
    <row r="912" spans="6:9" x14ac:dyDescent="0.25">
      <c r="F912" s="761"/>
      <c r="G912" s="761"/>
      <c r="H912" s="761"/>
      <c r="I912" s="761"/>
    </row>
    <row r="913" spans="6:9" x14ac:dyDescent="0.25">
      <c r="F913" s="761"/>
      <c r="G913" s="761"/>
      <c r="H913" s="761"/>
      <c r="I913" s="761"/>
    </row>
    <row r="914" spans="6:9" x14ac:dyDescent="0.25">
      <c r="F914" s="761"/>
      <c r="G914" s="761"/>
      <c r="H914" s="761"/>
      <c r="I914" s="761"/>
    </row>
    <row r="915" spans="6:9" x14ac:dyDescent="0.25">
      <c r="F915" s="761"/>
      <c r="G915" s="761"/>
      <c r="H915" s="761"/>
      <c r="I915" s="761"/>
    </row>
    <row r="916" spans="6:9" x14ac:dyDescent="0.25">
      <c r="F916" s="761"/>
      <c r="G916" s="761"/>
      <c r="H916" s="761"/>
      <c r="I916" s="761"/>
    </row>
    <row r="917" spans="6:9" x14ac:dyDescent="0.25">
      <c r="F917" s="761"/>
      <c r="G917" s="761"/>
      <c r="H917" s="761"/>
      <c r="I917" s="761"/>
    </row>
    <row r="918" spans="6:9" x14ac:dyDescent="0.25">
      <c r="F918" s="761"/>
      <c r="G918" s="761"/>
      <c r="H918" s="761"/>
      <c r="I918" s="761"/>
    </row>
    <row r="919" spans="6:9" x14ac:dyDescent="0.25">
      <c r="F919" s="761"/>
      <c r="G919" s="761"/>
      <c r="H919" s="761"/>
      <c r="I919" s="761"/>
    </row>
    <row r="920" spans="6:9" x14ac:dyDescent="0.25">
      <c r="F920" s="761"/>
      <c r="G920" s="761"/>
      <c r="H920" s="761"/>
      <c r="I920" s="761"/>
    </row>
    <row r="921" spans="6:9" x14ac:dyDescent="0.25">
      <c r="F921" s="761"/>
      <c r="G921" s="761"/>
      <c r="H921" s="761"/>
      <c r="I921" s="761"/>
    </row>
    <row r="922" spans="6:9" x14ac:dyDescent="0.25">
      <c r="F922" s="761"/>
      <c r="G922" s="761"/>
      <c r="H922" s="761"/>
      <c r="I922" s="761"/>
    </row>
    <row r="923" spans="6:9" x14ac:dyDescent="0.25">
      <c r="F923" s="761"/>
      <c r="G923" s="761"/>
      <c r="H923" s="761"/>
      <c r="I923" s="761"/>
    </row>
    <row r="924" spans="6:9" x14ac:dyDescent="0.25">
      <c r="F924" s="761"/>
      <c r="G924" s="761"/>
      <c r="H924" s="761"/>
      <c r="I924" s="761"/>
    </row>
    <row r="925" spans="6:9" x14ac:dyDescent="0.25">
      <c r="F925" s="761"/>
      <c r="G925" s="761"/>
      <c r="H925" s="761"/>
      <c r="I925" s="761"/>
    </row>
    <row r="926" spans="6:9" x14ac:dyDescent="0.25">
      <c r="F926" s="761"/>
      <c r="G926" s="761"/>
      <c r="H926" s="761"/>
      <c r="I926" s="761"/>
    </row>
    <row r="927" spans="6:9" x14ac:dyDescent="0.25">
      <c r="F927" s="761"/>
      <c r="G927" s="761"/>
      <c r="H927" s="761"/>
      <c r="I927" s="761"/>
    </row>
    <row r="928" spans="6:9" x14ac:dyDescent="0.25">
      <c r="F928" s="761"/>
      <c r="G928" s="761"/>
      <c r="H928" s="761"/>
      <c r="I928" s="761"/>
    </row>
    <row r="929" spans="6:9" x14ac:dyDescent="0.25">
      <c r="F929" s="761"/>
      <c r="G929" s="761"/>
      <c r="H929" s="761"/>
      <c r="I929" s="761"/>
    </row>
    <row r="930" spans="6:9" x14ac:dyDescent="0.25">
      <c r="F930" s="761"/>
      <c r="G930" s="761"/>
      <c r="H930" s="761"/>
      <c r="I930" s="761"/>
    </row>
    <row r="931" spans="6:9" x14ac:dyDescent="0.25">
      <c r="F931" s="761"/>
      <c r="G931" s="761"/>
      <c r="H931" s="761"/>
      <c r="I931" s="761"/>
    </row>
    <row r="932" spans="6:9" x14ac:dyDescent="0.25">
      <c r="F932" s="761"/>
      <c r="G932" s="761"/>
      <c r="H932" s="761"/>
      <c r="I932" s="761"/>
    </row>
    <row r="933" spans="6:9" x14ac:dyDescent="0.25">
      <c r="F933" s="761"/>
      <c r="G933" s="761"/>
      <c r="H933" s="761"/>
      <c r="I933" s="761"/>
    </row>
    <row r="934" spans="6:9" x14ac:dyDescent="0.25">
      <c r="F934" s="761"/>
      <c r="G934" s="761"/>
      <c r="H934" s="761"/>
      <c r="I934" s="761"/>
    </row>
    <row r="935" spans="6:9" x14ac:dyDescent="0.25">
      <c r="F935" s="761"/>
      <c r="G935" s="761"/>
      <c r="H935" s="761"/>
      <c r="I935" s="761"/>
    </row>
    <row r="936" spans="6:9" x14ac:dyDescent="0.25">
      <c r="F936" s="761"/>
      <c r="G936" s="761"/>
      <c r="H936" s="761"/>
      <c r="I936" s="761"/>
    </row>
    <row r="937" spans="6:9" x14ac:dyDescent="0.25">
      <c r="F937" s="761"/>
      <c r="G937" s="761"/>
      <c r="H937" s="761"/>
      <c r="I937" s="761"/>
    </row>
    <row r="938" spans="6:9" x14ac:dyDescent="0.25">
      <c r="F938" s="761"/>
      <c r="G938" s="761"/>
      <c r="H938" s="761"/>
      <c r="I938" s="761"/>
    </row>
    <row r="939" spans="6:9" x14ac:dyDescent="0.25">
      <c r="F939" s="761"/>
      <c r="G939" s="761"/>
      <c r="H939" s="761"/>
      <c r="I939" s="761"/>
    </row>
    <row r="940" spans="6:9" x14ac:dyDescent="0.25">
      <c r="F940" s="761"/>
      <c r="G940" s="761"/>
      <c r="H940" s="761"/>
      <c r="I940" s="761"/>
    </row>
    <row r="941" spans="6:9" x14ac:dyDescent="0.25">
      <c r="F941" s="761"/>
      <c r="G941" s="761"/>
      <c r="H941" s="761"/>
      <c r="I941" s="761"/>
    </row>
    <row r="942" spans="6:9" x14ac:dyDescent="0.25">
      <c r="F942" s="761"/>
      <c r="G942" s="761"/>
      <c r="H942" s="761"/>
      <c r="I942" s="761"/>
    </row>
    <row r="943" spans="6:9" x14ac:dyDescent="0.25">
      <c r="F943" s="761"/>
      <c r="G943" s="761"/>
      <c r="H943" s="761"/>
      <c r="I943" s="761"/>
    </row>
    <row r="944" spans="6:9" x14ac:dyDescent="0.25">
      <c r="F944" s="761"/>
      <c r="G944" s="761"/>
      <c r="H944" s="761"/>
      <c r="I944" s="761"/>
    </row>
    <row r="945" spans="6:9" x14ac:dyDescent="0.25">
      <c r="F945" s="761"/>
      <c r="G945" s="761"/>
      <c r="H945" s="761"/>
      <c r="I945" s="761"/>
    </row>
    <row r="946" spans="6:9" x14ac:dyDescent="0.25">
      <c r="F946" s="761"/>
      <c r="G946" s="761"/>
      <c r="H946" s="761"/>
      <c r="I946" s="761"/>
    </row>
    <row r="947" spans="6:9" x14ac:dyDescent="0.25">
      <c r="F947" s="761"/>
      <c r="G947" s="761"/>
      <c r="H947" s="761"/>
      <c r="I947" s="761"/>
    </row>
    <row r="948" spans="6:9" x14ac:dyDescent="0.25">
      <c r="F948" s="761"/>
      <c r="G948" s="761"/>
      <c r="H948" s="761"/>
      <c r="I948" s="761"/>
    </row>
    <row r="949" spans="6:9" x14ac:dyDescent="0.25">
      <c r="F949" s="761"/>
      <c r="G949" s="761"/>
      <c r="H949" s="761"/>
      <c r="I949" s="761"/>
    </row>
    <row r="950" spans="6:9" x14ac:dyDescent="0.25">
      <c r="F950" s="761"/>
      <c r="G950" s="761"/>
      <c r="H950" s="761"/>
      <c r="I950" s="761"/>
    </row>
    <row r="951" spans="6:9" x14ac:dyDescent="0.25">
      <c r="F951" s="761"/>
      <c r="G951" s="761"/>
      <c r="H951" s="761"/>
      <c r="I951" s="761"/>
    </row>
    <row r="952" spans="6:9" x14ac:dyDescent="0.25">
      <c r="F952" s="761"/>
      <c r="G952" s="761"/>
      <c r="H952" s="761"/>
      <c r="I952" s="761"/>
    </row>
    <row r="953" spans="6:9" x14ac:dyDescent="0.25">
      <c r="F953" s="761"/>
      <c r="G953" s="761"/>
      <c r="H953" s="761"/>
      <c r="I953" s="761"/>
    </row>
    <row r="954" spans="6:9" x14ac:dyDescent="0.25">
      <c r="F954" s="761"/>
      <c r="G954" s="761"/>
      <c r="H954" s="761"/>
      <c r="I954" s="761"/>
    </row>
    <row r="955" spans="6:9" x14ac:dyDescent="0.25">
      <c r="F955" s="761"/>
      <c r="G955" s="761"/>
      <c r="H955" s="761"/>
      <c r="I955" s="761"/>
    </row>
    <row r="956" spans="6:9" x14ac:dyDescent="0.25">
      <c r="F956" s="761"/>
      <c r="G956" s="761"/>
      <c r="H956" s="761"/>
      <c r="I956" s="761"/>
    </row>
    <row r="957" spans="6:9" x14ac:dyDescent="0.25">
      <c r="F957" s="761"/>
      <c r="G957" s="761"/>
      <c r="H957" s="761"/>
      <c r="I957" s="761"/>
    </row>
    <row r="958" spans="6:9" x14ac:dyDescent="0.25">
      <c r="F958" s="761"/>
      <c r="G958" s="761"/>
      <c r="H958" s="761"/>
      <c r="I958" s="761"/>
    </row>
    <row r="959" spans="6:9" x14ac:dyDescent="0.25">
      <c r="F959" s="761"/>
      <c r="G959" s="761"/>
      <c r="H959" s="761"/>
      <c r="I959" s="761"/>
    </row>
    <row r="960" spans="6:9" x14ac:dyDescent="0.25">
      <c r="F960" s="761"/>
      <c r="G960" s="761"/>
      <c r="H960" s="761"/>
      <c r="I960" s="761"/>
    </row>
    <row r="961" spans="6:9" x14ac:dyDescent="0.25">
      <c r="F961" s="761"/>
      <c r="G961" s="761"/>
      <c r="H961" s="761"/>
      <c r="I961" s="761"/>
    </row>
    <row r="962" spans="6:9" x14ac:dyDescent="0.25">
      <c r="F962" s="761"/>
      <c r="G962" s="761"/>
      <c r="H962" s="761"/>
      <c r="I962" s="761"/>
    </row>
    <row r="963" spans="6:9" x14ac:dyDescent="0.25">
      <c r="F963" s="761"/>
      <c r="G963" s="761"/>
      <c r="H963" s="761"/>
      <c r="I963" s="761"/>
    </row>
    <row r="964" spans="6:9" x14ac:dyDescent="0.25">
      <c r="F964" s="761"/>
      <c r="G964" s="761"/>
      <c r="H964" s="761"/>
      <c r="I964" s="761"/>
    </row>
    <row r="965" spans="6:9" x14ac:dyDescent="0.25">
      <c r="F965" s="761"/>
      <c r="G965" s="761"/>
      <c r="H965" s="761"/>
      <c r="I965" s="761"/>
    </row>
    <row r="966" spans="6:9" x14ac:dyDescent="0.25">
      <c r="F966" s="761"/>
      <c r="G966" s="761"/>
      <c r="H966" s="761"/>
      <c r="I966" s="761"/>
    </row>
    <row r="967" spans="6:9" x14ac:dyDescent="0.25">
      <c r="F967" s="761"/>
      <c r="G967" s="761"/>
      <c r="H967" s="761"/>
      <c r="I967" s="761"/>
    </row>
    <row r="968" spans="6:9" x14ac:dyDescent="0.25">
      <c r="F968" s="761"/>
      <c r="G968" s="761"/>
      <c r="H968" s="761"/>
      <c r="I968" s="761"/>
    </row>
    <row r="969" spans="6:9" x14ac:dyDescent="0.25">
      <c r="F969" s="761"/>
      <c r="G969" s="761"/>
      <c r="H969" s="761"/>
      <c r="I969" s="761"/>
    </row>
    <row r="970" spans="6:9" x14ac:dyDescent="0.25">
      <c r="F970" s="761"/>
      <c r="G970" s="761"/>
      <c r="H970" s="761"/>
      <c r="I970" s="761"/>
    </row>
    <row r="971" spans="6:9" x14ac:dyDescent="0.25">
      <c r="F971" s="761"/>
      <c r="G971" s="761"/>
      <c r="H971" s="761"/>
      <c r="I971" s="761"/>
    </row>
    <row r="972" spans="6:9" x14ac:dyDescent="0.25">
      <c r="F972" s="761"/>
      <c r="G972" s="761"/>
      <c r="H972" s="761"/>
      <c r="I972" s="761"/>
    </row>
    <row r="973" spans="6:9" x14ac:dyDescent="0.25">
      <c r="F973" s="761"/>
      <c r="G973" s="761"/>
      <c r="H973" s="761"/>
      <c r="I973" s="761"/>
    </row>
    <row r="974" spans="6:9" x14ac:dyDescent="0.25">
      <c r="F974" s="761"/>
      <c r="G974" s="761"/>
      <c r="H974" s="761"/>
      <c r="I974" s="761"/>
    </row>
    <row r="975" spans="6:9" x14ac:dyDescent="0.25">
      <c r="F975" s="761"/>
      <c r="G975" s="761"/>
      <c r="H975" s="761"/>
      <c r="I975" s="761"/>
    </row>
    <row r="976" spans="6:9" x14ac:dyDescent="0.25">
      <c r="F976" s="761"/>
      <c r="G976" s="761"/>
      <c r="H976" s="761"/>
      <c r="I976" s="761"/>
    </row>
    <row r="977" spans="6:9" x14ac:dyDescent="0.25">
      <c r="F977" s="761"/>
      <c r="G977" s="761"/>
      <c r="H977" s="761"/>
      <c r="I977" s="761"/>
    </row>
    <row r="978" spans="6:9" x14ac:dyDescent="0.25">
      <c r="F978" s="761"/>
      <c r="G978" s="761"/>
      <c r="H978" s="761"/>
      <c r="I978" s="761"/>
    </row>
    <row r="979" spans="6:9" x14ac:dyDescent="0.25">
      <c r="F979" s="761"/>
      <c r="G979" s="761"/>
      <c r="H979" s="761"/>
      <c r="I979" s="761"/>
    </row>
    <row r="980" spans="6:9" x14ac:dyDescent="0.25">
      <c r="F980" s="761"/>
      <c r="G980" s="761"/>
      <c r="H980" s="761"/>
      <c r="I980" s="761"/>
    </row>
    <row r="981" spans="6:9" x14ac:dyDescent="0.25">
      <c r="F981" s="761"/>
      <c r="G981" s="761"/>
      <c r="H981" s="761"/>
      <c r="I981" s="761"/>
    </row>
    <row r="982" spans="6:9" x14ac:dyDescent="0.25">
      <c r="F982" s="761"/>
      <c r="G982" s="761"/>
      <c r="H982" s="761"/>
      <c r="I982" s="761"/>
    </row>
    <row r="983" spans="6:9" x14ac:dyDescent="0.25">
      <c r="F983" s="761"/>
      <c r="G983" s="761"/>
      <c r="H983" s="761"/>
      <c r="I983" s="761"/>
    </row>
    <row r="984" spans="6:9" x14ac:dyDescent="0.25">
      <c r="F984" s="761"/>
      <c r="G984" s="761"/>
      <c r="H984" s="761"/>
      <c r="I984" s="761"/>
    </row>
    <row r="985" spans="6:9" x14ac:dyDescent="0.25">
      <c r="F985" s="761"/>
      <c r="G985" s="761"/>
      <c r="H985" s="761"/>
      <c r="I985" s="761"/>
    </row>
    <row r="986" spans="6:9" x14ac:dyDescent="0.25">
      <c r="F986" s="761"/>
      <c r="G986" s="761"/>
      <c r="H986" s="761"/>
      <c r="I986" s="761"/>
    </row>
    <row r="987" spans="6:9" x14ac:dyDescent="0.25">
      <c r="F987" s="761"/>
      <c r="G987" s="761"/>
      <c r="H987" s="761"/>
      <c r="I987" s="761"/>
    </row>
    <row r="988" spans="6:9" x14ac:dyDescent="0.25">
      <c r="F988" s="761"/>
      <c r="G988" s="761"/>
      <c r="H988" s="761"/>
      <c r="I988" s="761"/>
    </row>
    <row r="989" spans="6:9" x14ac:dyDescent="0.25">
      <c r="F989" s="761"/>
      <c r="G989" s="761"/>
      <c r="H989" s="761"/>
      <c r="I989" s="761"/>
    </row>
    <row r="990" spans="6:9" x14ac:dyDescent="0.25">
      <c r="F990" s="761"/>
      <c r="G990" s="761"/>
      <c r="H990" s="761"/>
      <c r="I990" s="761"/>
    </row>
    <row r="991" spans="6:9" x14ac:dyDescent="0.25">
      <c r="F991" s="761"/>
      <c r="G991" s="761"/>
      <c r="H991" s="761"/>
      <c r="I991" s="761"/>
    </row>
    <row r="992" spans="6:9" x14ac:dyDescent="0.25">
      <c r="F992" s="761"/>
      <c r="G992" s="761"/>
      <c r="H992" s="761"/>
      <c r="I992" s="761"/>
    </row>
    <row r="993" spans="6:9" x14ac:dyDescent="0.25">
      <c r="F993" s="761"/>
      <c r="G993" s="761"/>
      <c r="H993" s="761"/>
      <c r="I993" s="761"/>
    </row>
    <row r="994" spans="6:9" x14ac:dyDescent="0.25">
      <c r="F994" s="761"/>
      <c r="G994" s="761"/>
      <c r="H994" s="761"/>
      <c r="I994" s="761"/>
    </row>
    <row r="995" spans="6:9" x14ac:dyDescent="0.25">
      <c r="F995" s="761"/>
      <c r="G995" s="761"/>
      <c r="H995" s="761"/>
      <c r="I995" s="761"/>
    </row>
    <row r="996" spans="6:9" x14ac:dyDescent="0.25">
      <c r="F996" s="761"/>
      <c r="G996" s="761"/>
      <c r="H996" s="761"/>
      <c r="I996" s="761"/>
    </row>
    <row r="997" spans="6:9" x14ac:dyDescent="0.25">
      <c r="F997" s="761"/>
      <c r="G997" s="761"/>
      <c r="H997" s="761"/>
      <c r="I997" s="761"/>
    </row>
    <row r="998" spans="6:9" x14ac:dyDescent="0.25">
      <c r="F998" s="761"/>
      <c r="G998" s="761"/>
      <c r="H998" s="761"/>
      <c r="I998" s="761"/>
    </row>
    <row r="999" spans="6:9" x14ac:dyDescent="0.25">
      <c r="F999" s="761"/>
      <c r="G999" s="761"/>
      <c r="H999" s="761"/>
      <c r="I999" s="761"/>
    </row>
    <row r="1000" spans="6:9" x14ac:dyDescent="0.25">
      <c r="F1000" s="761"/>
      <c r="G1000" s="761"/>
      <c r="H1000" s="761"/>
      <c r="I1000" s="761"/>
    </row>
    <row r="1001" spans="6:9" x14ac:dyDescent="0.25">
      <c r="F1001" s="761"/>
      <c r="G1001" s="761"/>
      <c r="H1001" s="761"/>
      <c r="I1001" s="761"/>
    </row>
    <row r="1002" spans="6:9" x14ac:dyDescent="0.25">
      <c r="F1002" s="761"/>
      <c r="G1002" s="761"/>
      <c r="H1002" s="761"/>
      <c r="I1002" s="761"/>
    </row>
    <row r="1003" spans="6:9" x14ac:dyDescent="0.25">
      <c r="F1003" s="761"/>
      <c r="G1003" s="761"/>
      <c r="H1003" s="761"/>
      <c r="I1003" s="761"/>
    </row>
    <row r="1004" spans="6:9" x14ac:dyDescent="0.25">
      <c r="F1004" s="761"/>
      <c r="G1004" s="761"/>
      <c r="H1004" s="761"/>
      <c r="I1004" s="761"/>
    </row>
    <row r="1005" spans="6:9" x14ac:dyDescent="0.25">
      <c r="F1005" s="761"/>
      <c r="G1005" s="761"/>
      <c r="H1005" s="761"/>
      <c r="I1005" s="761"/>
    </row>
    <row r="1006" spans="6:9" x14ac:dyDescent="0.25">
      <c r="F1006" s="761"/>
      <c r="G1006" s="761"/>
      <c r="H1006" s="761"/>
      <c r="I1006" s="761"/>
    </row>
    <row r="1007" spans="6:9" x14ac:dyDescent="0.25">
      <c r="F1007" s="761"/>
      <c r="G1007" s="761"/>
      <c r="H1007" s="761"/>
      <c r="I1007" s="761"/>
    </row>
    <row r="1008" spans="6:9" x14ac:dyDescent="0.25">
      <c r="F1008" s="761"/>
      <c r="G1008" s="761"/>
      <c r="H1008" s="761"/>
      <c r="I1008" s="761"/>
    </row>
    <row r="1009" spans="6:9" x14ac:dyDescent="0.25">
      <c r="F1009" s="761"/>
      <c r="G1009" s="761"/>
      <c r="H1009" s="761"/>
      <c r="I1009" s="761"/>
    </row>
    <row r="1010" spans="6:9" x14ac:dyDescent="0.25">
      <c r="F1010" s="761"/>
      <c r="G1010" s="761"/>
      <c r="H1010" s="761"/>
      <c r="I1010" s="761"/>
    </row>
    <row r="1011" spans="6:9" x14ac:dyDescent="0.25">
      <c r="F1011" s="761"/>
      <c r="G1011" s="761"/>
      <c r="H1011" s="761"/>
      <c r="I1011" s="761"/>
    </row>
    <row r="1012" spans="6:9" x14ac:dyDescent="0.25">
      <c r="F1012" s="761"/>
      <c r="G1012" s="761"/>
      <c r="H1012" s="761"/>
      <c r="I1012" s="761"/>
    </row>
    <row r="1013" spans="6:9" x14ac:dyDescent="0.25">
      <c r="F1013" s="761"/>
      <c r="G1013" s="761"/>
      <c r="H1013" s="761"/>
      <c r="I1013" s="761"/>
    </row>
    <row r="1014" spans="6:9" x14ac:dyDescent="0.25">
      <c r="F1014" s="761"/>
      <c r="G1014" s="761"/>
      <c r="H1014" s="761"/>
      <c r="I1014" s="761"/>
    </row>
    <row r="1015" spans="6:9" x14ac:dyDescent="0.25">
      <c r="F1015" s="761"/>
      <c r="G1015" s="761"/>
      <c r="H1015" s="761"/>
      <c r="I1015" s="761"/>
    </row>
    <row r="1016" spans="6:9" x14ac:dyDescent="0.25">
      <c r="F1016" s="761"/>
      <c r="G1016" s="761"/>
      <c r="H1016" s="761"/>
      <c r="I1016" s="761"/>
    </row>
    <row r="1017" spans="6:9" x14ac:dyDescent="0.25">
      <c r="F1017" s="761"/>
      <c r="G1017" s="761"/>
      <c r="H1017" s="761"/>
      <c r="I1017" s="761"/>
    </row>
    <row r="1018" spans="6:9" x14ac:dyDescent="0.25">
      <c r="F1018" s="761"/>
      <c r="G1018" s="761"/>
      <c r="H1018" s="761"/>
      <c r="I1018" s="761"/>
    </row>
    <row r="1019" spans="6:9" x14ac:dyDescent="0.25">
      <c r="F1019" s="761"/>
      <c r="G1019" s="761"/>
      <c r="H1019" s="761"/>
      <c r="I1019" s="761"/>
    </row>
    <row r="1020" spans="6:9" x14ac:dyDescent="0.25">
      <c r="F1020" s="761"/>
      <c r="G1020" s="761"/>
      <c r="H1020" s="761"/>
      <c r="I1020" s="761"/>
    </row>
    <row r="1021" spans="6:9" x14ac:dyDescent="0.25">
      <c r="F1021" s="761"/>
      <c r="G1021" s="761"/>
      <c r="H1021" s="761"/>
      <c r="I1021" s="761"/>
    </row>
    <row r="1022" spans="6:9" x14ac:dyDescent="0.25">
      <c r="F1022" s="761"/>
      <c r="G1022" s="761"/>
      <c r="H1022" s="761"/>
      <c r="I1022" s="761"/>
    </row>
    <row r="1023" spans="6:9" x14ac:dyDescent="0.25">
      <c r="F1023" s="761"/>
      <c r="G1023" s="761"/>
      <c r="H1023" s="761"/>
      <c r="I1023" s="761"/>
    </row>
    <row r="1024" spans="6:9" x14ac:dyDescent="0.25">
      <c r="F1024" s="761"/>
      <c r="G1024" s="761"/>
      <c r="H1024" s="761"/>
      <c r="I1024" s="761"/>
    </row>
    <row r="1025" spans="6:9" x14ac:dyDescent="0.25">
      <c r="F1025" s="761"/>
      <c r="G1025" s="761"/>
      <c r="H1025" s="761"/>
      <c r="I1025" s="761"/>
    </row>
    <row r="1026" spans="6:9" x14ac:dyDescent="0.25">
      <c r="F1026" s="761"/>
      <c r="G1026" s="761"/>
      <c r="H1026" s="761"/>
      <c r="I1026" s="761"/>
    </row>
    <row r="1027" spans="6:9" x14ac:dyDescent="0.25">
      <c r="F1027" s="761"/>
      <c r="G1027" s="761"/>
      <c r="H1027" s="761"/>
      <c r="I1027" s="761"/>
    </row>
    <row r="1028" spans="6:9" x14ac:dyDescent="0.25">
      <c r="F1028" s="761"/>
      <c r="G1028" s="761"/>
      <c r="H1028" s="761"/>
      <c r="I1028" s="761"/>
    </row>
    <row r="1029" spans="6:9" x14ac:dyDescent="0.25">
      <c r="F1029" s="761"/>
      <c r="G1029" s="761"/>
      <c r="H1029" s="761"/>
      <c r="I1029" s="761"/>
    </row>
    <row r="1030" spans="6:9" x14ac:dyDescent="0.25">
      <c r="F1030" s="761"/>
      <c r="G1030" s="761"/>
      <c r="H1030" s="761"/>
      <c r="I1030" s="761"/>
    </row>
    <row r="1031" spans="6:9" x14ac:dyDescent="0.25">
      <c r="F1031" s="761"/>
      <c r="G1031" s="761"/>
      <c r="H1031" s="761"/>
      <c r="I1031" s="761"/>
    </row>
    <row r="1032" spans="6:9" x14ac:dyDescent="0.25">
      <c r="F1032" s="761"/>
      <c r="G1032" s="761"/>
      <c r="H1032" s="761"/>
      <c r="I1032" s="761"/>
    </row>
    <row r="1033" spans="6:9" x14ac:dyDescent="0.25">
      <c r="F1033" s="761"/>
      <c r="G1033" s="761"/>
      <c r="H1033" s="761"/>
      <c r="I1033" s="761"/>
    </row>
    <row r="1034" spans="6:9" x14ac:dyDescent="0.25">
      <c r="F1034" s="761"/>
      <c r="G1034" s="761"/>
      <c r="H1034" s="761"/>
      <c r="I1034" s="761"/>
    </row>
    <row r="1035" spans="6:9" x14ac:dyDescent="0.25">
      <c r="F1035" s="761"/>
      <c r="G1035" s="761"/>
      <c r="H1035" s="761"/>
      <c r="I1035" s="761"/>
    </row>
    <row r="1036" spans="6:9" x14ac:dyDescent="0.25">
      <c r="F1036" s="761"/>
      <c r="G1036" s="761"/>
      <c r="H1036" s="761"/>
      <c r="I1036" s="761"/>
    </row>
    <row r="1037" spans="6:9" x14ac:dyDescent="0.25">
      <c r="F1037" s="761"/>
      <c r="G1037" s="761"/>
      <c r="H1037" s="761"/>
      <c r="I1037" s="761"/>
    </row>
    <row r="1038" spans="6:9" x14ac:dyDescent="0.25">
      <c r="F1038" s="761"/>
      <c r="G1038" s="761"/>
      <c r="H1038" s="761"/>
      <c r="I1038" s="761"/>
    </row>
    <row r="1039" spans="6:9" x14ac:dyDescent="0.25">
      <c r="F1039" s="761"/>
      <c r="G1039" s="761"/>
      <c r="H1039" s="761"/>
      <c r="I1039" s="761"/>
    </row>
    <row r="1040" spans="6:9" x14ac:dyDescent="0.25">
      <c r="F1040" s="761"/>
      <c r="G1040" s="761"/>
      <c r="H1040" s="761"/>
      <c r="I1040" s="761"/>
    </row>
    <row r="1041" spans="6:9" x14ac:dyDescent="0.25">
      <c r="F1041" s="761"/>
      <c r="G1041" s="761"/>
      <c r="H1041" s="761"/>
      <c r="I1041" s="761"/>
    </row>
    <row r="1042" spans="6:9" x14ac:dyDescent="0.25">
      <c r="F1042" s="761"/>
      <c r="G1042" s="761"/>
      <c r="H1042" s="761"/>
      <c r="I1042" s="761"/>
    </row>
    <row r="1043" spans="6:9" x14ac:dyDescent="0.25">
      <c r="F1043" s="761"/>
      <c r="G1043" s="761"/>
      <c r="H1043" s="761"/>
      <c r="I1043" s="761"/>
    </row>
    <row r="1044" spans="6:9" x14ac:dyDescent="0.25">
      <c r="F1044" s="761"/>
      <c r="G1044" s="761"/>
      <c r="H1044" s="761"/>
      <c r="I1044" s="761"/>
    </row>
    <row r="1045" spans="6:9" x14ac:dyDescent="0.25">
      <c r="F1045" s="761"/>
      <c r="G1045" s="761"/>
      <c r="H1045" s="761"/>
      <c r="I1045" s="761"/>
    </row>
    <row r="1046" spans="6:9" x14ac:dyDescent="0.25">
      <c r="F1046" s="761"/>
      <c r="G1046" s="761"/>
      <c r="H1046" s="761"/>
      <c r="I1046" s="761"/>
    </row>
    <row r="1047" spans="6:9" x14ac:dyDescent="0.25">
      <c r="F1047" s="761"/>
      <c r="G1047" s="761"/>
      <c r="H1047" s="761"/>
      <c r="I1047" s="761"/>
    </row>
    <row r="1048" spans="6:9" x14ac:dyDescent="0.25">
      <c r="F1048" s="761"/>
      <c r="G1048" s="761"/>
      <c r="H1048" s="761"/>
      <c r="I1048" s="761"/>
    </row>
    <row r="1049" spans="6:9" x14ac:dyDescent="0.25">
      <c r="F1049" s="761"/>
      <c r="G1049" s="761"/>
      <c r="H1049" s="761"/>
      <c r="I1049" s="761"/>
    </row>
    <row r="1050" spans="6:9" x14ac:dyDescent="0.25">
      <c r="F1050" s="761"/>
      <c r="G1050" s="761"/>
      <c r="H1050" s="761"/>
      <c r="I1050" s="761"/>
    </row>
    <row r="1051" spans="6:9" x14ac:dyDescent="0.25">
      <c r="F1051" s="761"/>
      <c r="G1051" s="761"/>
      <c r="H1051" s="761"/>
      <c r="I1051" s="761"/>
    </row>
    <row r="1052" spans="6:9" x14ac:dyDescent="0.25">
      <c r="F1052" s="761"/>
      <c r="G1052" s="761"/>
      <c r="H1052" s="761"/>
      <c r="I1052" s="761"/>
    </row>
    <row r="1053" spans="6:9" x14ac:dyDescent="0.25">
      <c r="F1053" s="761"/>
      <c r="G1053" s="761"/>
      <c r="H1053" s="761"/>
      <c r="I1053" s="761"/>
    </row>
    <row r="1054" spans="6:9" x14ac:dyDescent="0.25">
      <c r="F1054" s="761"/>
      <c r="G1054" s="761"/>
      <c r="H1054" s="761"/>
      <c r="I1054" s="761"/>
    </row>
    <row r="1055" spans="6:9" x14ac:dyDescent="0.25">
      <c r="F1055" s="761"/>
      <c r="G1055" s="761"/>
      <c r="H1055" s="761"/>
      <c r="I1055" s="761"/>
    </row>
    <row r="1056" spans="6:9" x14ac:dyDescent="0.25">
      <c r="F1056" s="761"/>
      <c r="G1056" s="761"/>
      <c r="H1056" s="761"/>
      <c r="I1056" s="761"/>
    </row>
    <row r="1057" spans="6:9" x14ac:dyDescent="0.25">
      <c r="F1057" s="761"/>
      <c r="G1057" s="761"/>
      <c r="H1057" s="761"/>
      <c r="I1057" s="761"/>
    </row>
    <row r="1058" spans="6:9" x14ac:dyDescent="0.25">
      <c r="F1058" s="761"/>
      <c r="G1058" s="761"/>
      <c r="H1058" s="761"/>
      <c r="I1058" s="761"/>
    </row>
    <row r="1059" spans="6:9" x14ac:dyDescent="0.25">
      <c r="F1059" s="761"/>
      <c r="G1059" s="761"/>
      <c r="H1059" s="761"/>
      <c r="I1059" s="761"/>
    </row>
    <row r="1060" spans="6:9" x14ac:dyDescent="0.25">
      <c r="F1060" s="761"/>
      <c r="G1060" s="761"/>
      <c r="H1060" s="761"/>
      <c r="I1060" s="761"/>
    </row>
    <row r="1061" spans="6:9" x14ac:dyDescent="0.25">
      <c r="F1061" s="761"/>
      <c r="G1061" s="761"/>
      <c r="H1061" s="761"/>
      <c r="I1061" s="761"/>
    </row>
    <row r="1062" spans="6:9" x14ac:dyDescent="0.25">
      <c r="F1062" s="761"/>
      <c r="G1062" s="761"/>
      <c r="H1062" s="761"/>
      <c r="I1062" s="761"/>
    </row>
    <row r="1063" spans="6:9" x14ac:dyDescent="0.25">
      <c r="F1063" s="761"/>
      <c r="G1063" s="761"/>
      <c r="H1063" s="761"/>
      <c r="I1063" s="761"/>
    </row>
    <row r="1064" spans="6:9" x14ac:dyDescent="0.25">
      <c r="F1064" s="761"/>
      <c r="G1064" s="761"/>
      <c r="H1064" s="761"/>
      <c r="I1064" s="761"/>
    </row>
    <row r="1065" spans="6:9" x14ac:dyDescent="0.25">
      <c r="F1065" s="761"/>
      <c r="G1065" s="761"/>
      <c r="H1065" s="761"/>
      <c r="I1065" s="761"/>
    </row>
    <row r="1066" spans="6:9" x14ac:dyDescent="0.25">
      <c r="F1066" s="761"/>
      <c r="G1066" s="761"/>
      <c r="H1066" s="761"/>
      <c r="I1066" s="761"/>
    </row>
    <row r="1067" spans="6:9" x14ac:dyDescent="0.25">
      <c r="F1067" s="761"/>
      <c r="G1067" s="761"/>
      <c r="H1067" s="761"/>
      <c r="I1067" s="761"/>
    </row>
    <row r="1068" spans="6:9" x14ac:dyDescent="0.25">
      <c r="F1068" s="761"/>
      <c r="G1068" s="761"/>
      <c r="H1068" s="761"/>
      <c r="I1068" s="761"/>
    </row>
    <row r="1069" spans="6:9" x14ac:dyDescent="0.25">
      <c r="F1069" s="761"/>
      <c r="G1069" s="761"/>
      <c r="H1069" s="761"/>
      <c r="I1069" s="761"/>
    </row>
    <row r="1070" spans="6:9" x14ac:dyDescent="0.25">
      <c r="F1070" s="761"/>
      <c r="G1070" s="761"/>
      <c r="H1070" s="761"/>
      <c r="I1070" s="761"/>
    </row>
    <row r="1071" spans="6:9" x14ac:dyDescent="0.25">
      <c r="F1071" s="761"/>
      <c r="G1071" s="761"/>
      <c r="H1071" s="761"/>
      <c r="I1071" s="761"/>
    </row>
    <row r="1072" spans="6:9" x14ac:dyDescent="0.25">
      <c r="F1072" s="761"/>
      <c r="G1072" s="761"/>
      <c r="H1072" s="761"/>
      <c r="I1072" s="761"/>
    </row>
    <row r="1073" spans="6:9" x14ac:dyDescent="0.25">
      <c r="F1073" s="761"/>
      <c r="G1073" s="761"/>
      <c r="H1073" s="761"/>
      <c r="I1073" s="761"/>
    </row>
    <row r="1074" spans="6:9" x14ac:dyDescent="0.25">
      <c r="F1074" s="761"/>
      <c r="G1074" s="761"/>
      <c r="H1074" s="761"/>
      <c r="I1074" s="761"/>
    </row>
    <row r="1075" spans="6:9" x14ac:dyDescent="0.25">
      <c r="F1075" s="761"/>
      <c r="G1075" s="761"/>
      <c r="H1075" s="761"/>
      <c r="I1075" s="761"/>
    </row>
    <row r="1076" spans="6:9" x14ac:dyDescent="0.25">
      <c r="F1076" s="761"/>
      <c r="G1076" s="761"/>
      <c r="H1076" s="761"/>
      <c r="I1076" s="761"/>
    </row>
    <row r="1077" spans="6:9" x14ac:dyDescent="0.25">
      <c r="F1077" s="761"/>
      <c r="G1077" s="761"/>
      <c r="H1077" s="761"/>
      <c r="I1077" s="761"/>
    </row>
    <row r="1078" spans="6:9" x14ac:dyDescent="0.25">
      <c r="F1078" s="761"/>
      <c r="G1078" s="761"/>
      <c r="H1078" s="761"/>
      <c r="I1078" s="761"/>
    </row>
    <row r="1079" spans="6:9" x14ac:dyDescent="0.25">
      <c r="F1079" s="761"/>
      <c r="G1079" s="761"/>
      <c r="H1079" s="761"/>
      <c r="I1079" s="761"/>
    </row>
    <row r="1080" spans="6:9" x14ac:dyDescent="0.25">
      <c r="F1080" s="761"/>
      <c r="G1080" s="761"/>
      <c r="H1080" s="761"/>
      <c r="I1080" s="761"/>
    </row>
    <row r="1081" spans="6:9" x14ac:dyDescent="0.25">
      <c r="F1081" s="761"/>
      <c r="G1081" s="761"/>
      <c r="H1081" s="761"/>
      <c r="I1081" s="761"/>
    </row>
    <row r="1082" spans="6:9" x14ac:dyDescent="0.25">
      <c r="F1082" s="761"/>
      <c r="G1082" s="761"/>
      <c r="H1082" s="761"/>
      <c r="I1082" s="761"/>
    </row>
    <row r="1083" spans="6:9" x14ac:dyDescent="0.25">
      <c r="F1083" s="761"/>
      <c r="G1083" s="761"/>
      <c r="H1083" s="761"/>
      <c r="I1083" s="761"/>
    </row>
    <row r="1084" spans="6:9" x14ac:dyDescent="0.25">
      <c r="F1084" s="761"/>
      <c r="G1084" s="761"/>
      <c r="H1084" s="761"/>
      <c r="I1084" s="761"/>
    </row>
    <row r="1085" spans="6:9" x14ac:dyDescent="0.25">
      <c r="F1085" s="761"/>
      <c r="G1085" s="761"/>
      <c r="H1085" s="761"/>
      <c r="I1085" s="761"/>
    </row>
    <row r="1086" spans="6:9" x14ac:dyDescent="0.25">
      <c r="F1086" s="761"/>
      <c r="G1086" s="761"/>
      <c r="H1086" s="761"/>
      <c r="I1086" s="761"/>
    </row>
    <row r="1087" spans="6:9" x14ac:dyDescent="0.25">
      <c r="F1087" s="761"/>
      <c r="G1087" s="761"/>
      <c r="H1087" s="761"/>
      <c r="I1087" s="761"/>
    </row>
    <row r="1088" spans="6:9" x14ac:dyDescent="0.25">
      <c r="F1088" s="761"/>
      <c r="G1088" s="761"/>
      <c r="H1088" s="761"/>
      <c r="I1088" s="761"/>
    </row>
    <row r="1089" spans="6:9" x14ac:dyDescent="0.25">
      <c r="F1089" s="761"/>
      <c r="G1089" s="761"/>
      <c r="H1089" s="761"/>
      <c r="I1089" s="761"/>
    </row>
  </sheetData>
  <mergeCells count="13">
    <mergeCell ref="J9:K9"/>
    <mergeCell ref="E5:I5"/>
    <mergeCell ref="B7:D7"/>
    <mergeCell ref="F7:I7"/>
    <mergeCell ref="A9:E9"/>
    <mergeCell ref="F9:I9"/>
    <mergeCell ref="C29:E29"/>
    <mergeCell ref="B11:E11"/>
    <mergeCell ref="C12:E12"/>
    <mergeCell ref="D13:E13"/>
    <mergeCell ref="D17:E17"/>
    <mergeCell ref="C23:E23"/>
    <mergeCell ref="D24:E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opLeftCell="A67" workbookViewId="0">
      <selection activeCell="J52" sqref="J52"/>
    </sheetView>
  </sheetViews>
  <sheetFormatPr baseColWidth="10" defaultRowHeight="15" x14ac:dyDescent="0.25"/>
  <cols>
    <col min="1" max="1" width="6.7109375" customWidth="1"/>
    <col min="2" max="2" width="4.5703125" customWidth="1"/>
    <col min="4" max="4" width="17.7109375" customWidth="1"/>
    <col min="5" max="5" width="41" customWidth="1"/>
  </cols>
  <sheetData>
    <row r="1" spans="1:12" ht="16.5" thickBot="1" x14ac:dyDescent="0.3">
      <c r="E1" s="1642" t="s">
        <v>716</v>
      </c>
      <c r="F1" s="1643"/>
      <c r="G1" s="1643"/>
      <c r="H1" s="1643"/>
      <c r="I1" s="1644"/>
      <c r="L1" s="2"/>
    </row>
    <row r="2" spans="1:12" x14ac:dyDescent="0.25">
      <c r="L2" s="2"/>
    </row>
    <row r="3" spans="1:12" ht="15.75" x14ac:dyDescent="0.25">
      <c r="B3" s="1645" t="s">
        <v>892</v>
      </c>
      <c r="C3" s="1645"/>
      <c r="D3" s="1645"/>
      <c r="F3" s="1607" t="s">
        <v>763</v>
      </c>
      <c r="G3" s="1607"/>
      <c r="H3" s="1607"/>
      <c r="I3" s="1607"/>
      <c r="J3" s="810"/>
      <c r="K3" s="810"/>
      <c r="L3" s="880"/>
    </row>
    <row r="4" spans="1:12" ht="15.75" thickBot="1" x14ac:dyDescent="0.3">
      <c r="L4" s="2"/>
    </row>
    <row r="5" spans="1:12" ht="16.5" thickBot="1" x14ac:dyDescent="0.3">
      <c r="A5" s="1611" t="s">
        <v>719</v>
      </c>
      <c r="B5" s="1612"/>
      <c r="C5" s="1612"/>
      <c r="D5" s="1612"/>
      <c r="E5" s="1612"/>
      <c r="F5" s="1612" t="s">
        <v>720</v>
      </c>
      <c r="G5" s="1612"/>
      <c r="H5" s="1612"/>
      <c r="I5" s="1613"/>
      <c r="J5" s="1656" t="s">
        <v>721</v>
      </c>
      <c r="K5" s="1657"/>
      <c r="L5" s="881"/>
    </row>
    <row r="6" spans="1:12" ht="39" thickBot="1" x14ac:dyDescent="0.3">
      <c r="A6" s="811" t="s">
        <v>723</v>
      </c>
      <c r="B6" s="812" t="s">
        <v>724</v>
      </c>
      <c r="C6" s="812" t="s">
        <v>764</v>
      </c>
      <c r="D6" s="812" t="s">
        <v>765</v>
      </c>
      <c r="E6" s="700" t="s">
        <v>725</v>
      </c>
      <c r="F6" s="699" t="s">
        <v>765</v>
      </c>
      <c r="G6" s="699" t="s">
        <v>764</v>
      </c>
      <c r="H6" s="699" t="s">
        <v>724</v>
      </c>
      <c r="I6" s="701" t="s">
        <v>723</v>
      </c>
      <c r="J6" s="882" t="s">
        <v>728</v>
      </c>
      <c r="K6" s="883" t="s">
        <v>729</v>
      </c>
      <c r="L6" s="705"/>
    </row>
    <row r="7" spans="1:12" x14ac:dyDescent="0.25">
      <c r="A7" s="771">
        <v>7</v>
      </c>
      <c r="B7" s="1641" t="s">
        <v>751</v>
      </c>
      <c r="C7" s="1641"/>
      <c r="D7" s="1641"/>
      <c r="E7" s="1641"/>
      <c r="F7" s="815"/>
      <c r="G7" s="815"/>
      <c r="H7" s="815"/>
      <c r="I7" s="843">
        <f>SUM(H8:H81)</f>
        <v>5001000</v>
      </c>
      <c r="J7" s="844">
        <f>J8+J15+J28+J35+J57+J63+J71+J76</f>
        <v>379500</v>
      </c>
      <c r="K7" s="845">
        <f>K8+K15+K28+K35+K57+K63+K71+K76</f>
        <v>4621500</v>
      </c>
      <c r="L7" s="884"/>
    </row>
    <row r="8" spans="1:12" x14ac:dyDescent="0.25">
      <c r="A8" s="776"/>
      <c r="B8" s="777">
        <v>70</v>
      </c>
      <c r="C8" s="1647" t="s">
        <v>737</v>
      </c>
      <c r="D8" s="1647"/>
      <c r="E8" s="1647"/>
      <c r="F8" s="846"/>
      <c r="G8" s="846"/>
      <c r="H8" s="846">
        <f>SUM(G9:G14)</f>
        <v>0</v>
      </c>
      <c r="I8" s="847"/>
      <c r="J8" s="885">
        <f>J9+J13</f>
        <v>0</v>
      </c>
      <c r="K8" s="886">
        <f>K9+K13</f>
        <v>0</v>
      </c>
      <c r="L8" s="887"/>
    </row>
    <row r="9" spans="1:12" x14ac:dyDescent="0.25">
      <c r="A9" s="823"/>
      <c r="B9" s="425"/>
      <c r="C9" s="425">
        <v>700</v>
      </c>
      <c r="D9" s="1659" t="s">
        <v>893</v>
      </c>
      <c r="E9" s="1659"/>
      <c r="F9" s="857"/>
      <c r="G9" s="849">
        <f>SUM(F10:F12)</f>
        <v>0</v>
      </c>
      <c r="H9" s="849"/>
      <c r="I9" s="850"/>
      <c r="J9" s="888">
        <f>SUM(J10:J12)</f>
        <v>0</v>
      </c>
      <c r="K9" s="889">
        <f>SUM(K10:K12)</f>
        <v>0</v>
      </c>
      <c r="L9" s="890"/>
    </row>
    <row r="10" spans="1:12" x14ac:dyDescent="0.25">
      <c r="A10" s="823"/>
      <c r="B10" s="425"/>
      <c r="C10" s="425"/>
      <c r="D10" s="832">
        <v>70000</v>
      </c>
      <c r="E10" s="607" t="s">
        <v>894</v>
      </c>
      <c r="F10" s="857">
        <f>P85+P86+P89+P90+P91+P92+P93+P94+P95+Q96+P97+P88+P111</f>
        <v>0</v>
      </c>
      <c r="G10" s="849"/>
      <c r="H10" s="849"/>
      <c r="I10" s="850"/>
      <c r="J10" s="869">
        <f>O8+P111+P113</f>
        <v>0</v>
      </c>
      <c r="K10" s="891">
        <f>F10-J10</f>
        <v>0</v>
      </c>
      <c r="L10" s="890"/>
    </row>
    <row r="11" spans="1:12" x14ac:dyDescent="0.25">
      <c r="A11" s="823"/>
      <c r="B11" s="425"/>
      <c r="C11" s="425"/>
      <c r="D11" s="790">
        <v>70001</v>
      </c>
      <c r="E11" s="637" t="s">
        <v>895</v>
      </c>
      <c r="F11" s="857">
        <f>P66+P70</f>
        <v>0</v>
      </c>
      <c r="G11" s="849"/>
      <c r="H11" s="849"/>
      <c r="I11" s="850"/>
      <c r="J11" s="869"/>
      <c r="K11" s="891">
        <f>F11</f>
        <v>0</v>
      </c>
      <c r="L11" s="890"/>
    </row>
    <row r="12" spans="1:12" x14ac:dyDescent="0.25">
      <c r="A12" s="823"/>
      <c r="B12" s="425"/>
      <c r="C12" s="366"/>
      <c r="D12" s="425">
        <v>70003</v>
      </c>
      <c r="E12" s="366" t="s">
        <v>896</v>
      </c>
      <c r="F12" s="857">
        <f>P87</f>
        <v>0</v>
      </c>
      <c r="G12" s="849"/>
      <c r="H12" s="849"/>
      <c r="I12" s="850"/>
      <c r="J12" s="869"/>
      <c r="K12" s="891">
        <f>F12</f>
        <v>0</v>
      </c>
      <c r="L12" s="890"/>
    </row>
    <row r="13" spans="1:12" x14ac:dyDescent="0.25">
      <c r="A13" s="823"/>
      <c r="B13" s="425"/>
      <c r="C13" s="425">
        <v>701</v>
      </c>
      <c r="D13" s="366" t="s">
        <v>817</v>
      </c>
      <c r="E13" s="366"/>
      <c r="F13" s="857"/>
      <c r="G13" s="849">
        <f>SUM(F14)</f>
        <v>0</v>
      </c>
      <c r="H13" s="849"/>
      <c r="I13" s="850"/>
      <c r="J13" s="888">
        <f>J14</f>
        <v>0</v>
      </c>
      <c r="K13" s="889">
        <f>K14</f>
        <v>0</v>
      </c>
      <c r="L13" s="890"/>
    </row>
    <row r="14" spans="1:12" x14ac:dyDescent="0.25">
      <c r="A14" s="823"/>
      <c r="B14" s="425"/>
      <c r="C14" s="366"/>
      <c r="D14" s="425">
        <v>70100</v>
      </c>
      <c r="E14" s="607" t="s">
        <v>894</v>
      </c>
      <c r="F14" s="857">
        <v>0</v>
      </c>
      <c r="G14" s="849"/>
      <c r="H14" s="849"/>
      <c r="I14" s="850"/>
      <c r="J14" s="869"/>
      <c r="K14" s="891">
        <f>F14</f>
        <v>0</v>
      </c>
      <c r="L14" s="890"/>
    </row>
    <row r="15" spans="1:12" x14ac:dyDescent="0.25">
      <c r="A15" s="776"/>
      <c r="B15" s="777">
        <v>71</v>
      </c>
      <c r="C15" s="1647" t="s">
        <v>819</v>
      </c>
      <c r="D15" s="1647"/>
      <c r="E15" s="1647"/>
      <c r="F15" s="846"/>
      <c r="G15" s="846"/>
      <c r="H15" s="846">
        <f>+G16+G25</f>
        <v>240000</v>
      </c>
      <c r="I15" s="847"/>
      <c r="J15" s="885">
        <f>J16+J25</f>
        <v>0</v>
      </c>
      <c r="K15" s="886">
        <f>K16+K25</f>
        <v>240000</v>
      </c>
      <c r="L15" s="887"/>
    </row>
    <row r="16" spans="1:12" x14ac:dyDescent="0.25">
      <c r="A16" s="823"/>
      <c r="B16" s="425"/>
      <c r="C16" s="425">
        <v>710</v>
      </c>
      <c r="D16" s="366" t="s">
        <v>820</v>
      </c>
      <c r="E16" s="366"/>
      <c r="F16" s="849"/>
      <c r="G16" s="857">
        <f>SUM(F17:F23)</f>
        <v>220000</v>
      </c>
      <c r="H16" s="849"/>
      <c r="I16" s="850"/>
      <c r="J16" s="888">
        <f>SUM(J17:J22)</f>
        <v>0</v>
      </c>
      <c r="K16" s="889">
        <f>SUM(K17:K24)</f>
        <v>220000</v>
      </c>
      <c r="L16" s="890"/>
    </row>
    <row r="17" spans="1:12" x14ac:dyDescent="0.25">
      <c r="A17" s="823"/>
      <c r="B17" s="425"/>
      <c r="C17" s="425"/>
      <c r="D17" s="425">
        <v>71000</v>
      </c>
      <c r="E17" s="366" t="s">
        <v>897</v>
      </c>
      <c r="F17" s="857">
        <v>220000</v>
      </c>
      <c r="G17" s="849"/>
      <c r="H17" s="849"/>
      <c r="I17" s="850"/>
      <c r="J17" s="869"/>
      <c r="K17" s="891">
        <f t="shared" ref="K17:K24" si="0">F17</f>
        <v>220000</v>
      </c>
      <c r="L17" s="890"/>
    </row>
    <row r="18" spans="1:12" x14ac:dyDescent="0.25">
      <c r="A18" s="823"/>
      <c r="B18" s="425"/>
      <c r="C18" s="425"/>
      <c r="D18" s="425">
        <v>71001</v>
      </c>
      <c r="E18" s="88" t="s">
        <v>821</v>
      </c>
      <c r="F18" s="857">
        <v>0</v>
      </c>
      <c r="G18" s="849"/>
      <c r="H18" s="849"/>
      <c r="I18" s="850"/>
      <c r="J18" s="869"/>
      <c r="K18" s="891">
        <f t="shared" si="0"/>
        <v>0</v>
      </c>
      <c r="L18" s="890"/>
    </row>
    <row r="19" spans="1:12" x14ac:dyDescent="0.25">
      <c r="A19" s="823"/>
      <c r="B19" s="425"/>
      <c r="C19" s="425"/>
      <c r="D19" s="764">
        <v>71002</v>
      </c>
      <c r="E19" s="88" t="s">
        <v>898</v>
      </c>
      <c r="F19" s="857">
        <v>0</v>
      </c>
      <c r="G19" s="849"/>
      <c r="H19" s="849"/>
      <c r="I19" s="850"/>
      <c r="J19" s="869"/>
      <c r="K19" s="891">
        <f t="shared" si="0"/>
        <v>0</v>
      </c>
      <c r="L19" s="890"/>
    </row>
    <row r="20" spans="1:12" x14ac:dyDescent="0.25">
      <c r="A20" s="823"/>
      <c r="B20" s="425"/>
      <c r="C20" s="425"/>
      <c r="D20" s="764">
        <v>71003</v>
      </c>
      <c r="E20" s="88" t="s">
        <v>899</v>
      </c>
      <c r="F20" s="857">
        <v>0</v>
      </c>
      <c r="G20" s="849"/>
      <c r="H20" s="849"/>
      <c r="I20" s="850"/>
      <c r="J20" s="869"/>
      <c r="K20" s="891">
        <f t="shared" si="0"/>
        <v>0</v>
      </c>
      <c r="L20" s="890"/>
    </row>
    <row r="21" spans="1:12" x14ac:dyDescent="0.25">
      <c r="A21" s="823"/>
      <c r="B21" s="425"/>
      <c r="C21" s="425"/>
      <c r="D21" s="764">
        <v>71004</v>
      </c>
      <c r="E21" s="88" t="s">
        <v>900</v>
      </c>
      <c r="F21" s="857">
        <v>0</v>
      </c>
      <c r="G21" s="849"/>
      <c r="H21" s="849"/>
      <c r="I21" s="850"/>
      <c r="J21" s="869"/>
      <c r="K21" s="891">
        <f t="shared" si="0"/>
        <v>0</v>
      </c>
      <c r="L21" s="890"/>
    </row>
    <row r="22" spans="1:12" x14ac:dyDescent="0.25">
      <c r="A22" s="823"/>
      <c r="B22" s="425"/>
      <c r="C22" s="425"/>
      <c r="D22" s="764">
        <v>71005</v>
      </c>
      <c r="E22" s="88" t="s">
        <v>901</v>
      </c>
      <c r="F22" s="857">
        <v>0</v>
      </c>
      <c r="G22" s="849"/>
      <c r="H22" s="849"/>
      <c r="I22" s="850"/>
      <c r="J22" s="869"/>
      <c r="K22" s="891">
        <f t="shared" si="0"/>
        <v>0</v>
      </c>
      <c r="L22" s="890"/>
    </row>
    <row r="23" spans="1:12" x14ac:dyDescent="0.25">
      <c r="A23" s="823"/>
      <c r="B23" s="425"/>
      <c r="C23" s="425"/>
      <c r="D23" s="764">
        <v>71006</v>
      </c>
      <c r="E23" s="88" t="s">
        <v>902</v>
      </c>
      <c r="F23" s="857">
        <f>P34</f>
        <v>0</v>
      </c>
      <c r="G23" s="849"/>
      <c r="H23" s="849"/>
      <c r="I23" s="850"/>
      <c r="J23" s="869"/>
      <c r="K23" s="891">
        <f t="shared" si="0"/>
        <v>0</v>
      </c>
      <c r="L23" s="890"/>
    </row>
    <row r="24" spans="1:12" x14ac:dyDescent="0.25">
      <c r="A24" s="823"/>
      <c r="B24" s="425"/>
      <c r="C24" s="425"/>
      <c r="D24" s="764">
        <v>71099</v>
      </c>
      <c r="E24" s="88" t="s">
        <v>903</v>
      </c>
      <c r="F24" s="857">
        <v>0</v>
      </c>
      <c r="G24" s="849"/>
      <c r="H24" s="849"/>
      <c r="I24" s="850"/>
      <c r="J24" s="869"/>
      <c r="K24" s="891">
        <f t="shared" si="0"/>
        <v>0</v>
      </c>
      <c r="L24" s="890"/>
    </row>
    <row r="25" spans="1:12" x14ac:dyDescent="0.25">
      <c r="A25" s="823"/>
      <c r="B25" s="425"/>
      <c r="C25" s="425">
        <v>711</v>
      </c>
      <c r="D25" s="366" t="s">
        <v>823</v>
      </c>
      <c r="E25" s="366"/>
      <c r="F25" s="857"/>
      <c r="G25" s="849">
        <f>SUM(F26:F27)</f>
        <v>20000</v>
      </c>
      <c r="H25" s="849"/>
      <c r="I25" s="850"/>
      <c r="J25" s="888">
        <f>SUM(J26:J27)</f>
        <v>0</v>
      </c>
      <c r="K25" s="889">
        <f>SUM(K26:K27)</f>
        <v>20000</v>
      </c>
      <c r="L25" s="890"/>
    </row>
    <row r="26" spans="1:12" x14ac:dyDescent="0.25">
      <c r="A26" s="823"/>
      <c r="B26" s="425"/>
      <c r="C26" s="425"/>
      <c r="D26" s="425">
        <v>71101</v>
      </c>
      <c r="E26" s="366" t="s">
        <v>904</v>
      </c>
      <c r="F26" s="857">
        <v>0</v>
      </c>
      <c r="G26" s="849"/>
      <c r="H26" s="849"/>
      <c r="I26" s="850"/>
      <c r="J26" s="869"/>
      <c r="K26" s="891">
        <v>0</v>
      </c>
      <c r="L26" s="890"/>
    </row>
    <row r="27" spans="1:12" x14ac:dyDescent="0.25">
      <c r="A27" s="823"/>
      <c r="B27" s="425"/>
      <c r="C27" s="366"/>
      <c r="D27" s="425">
        <v>71199</v>
      </c>
      <c r="E27" s="366" t="s">
        <v>905</v>
      </c>
      <c r="F27" s="857">
        <v>20000</v>
      </c>
      <c r="G27" s="849"/>
      <c r="H27" s="849"/>
      <c r="I27" s="850"/>
      <c r="J27" s="869"/>
      <c r="K27" s="891">
        <f>F27</f>
        <v>20000</v>
      </c>
      <c r="L27" s="890"/>
    </row>
    <row r="28" spans="1:12" x14ac:dyDescent="0.25">
      <c r="A28" s="776"/>
      <c r="B28" s="777">
        <v>74</v>
      </c>
      <c r="C28" s="1647" t="s">
        <v>740</v>
      </c>
      <c r="D28" s="1647"/>
      <c r="E28" s="1647"/>
      <c r="F28" s="846"/>
      <c r="G28" s="846"/>
      <c r="H28" s="892">
        <f>+G29+G32</f>
        <v>41000</v>
      </c>
      <c r="I28" s="847"/>
      <c r="J28" s="885">
        <f>J29+J32</f>
        <v>0</v>
      </c>
      <c r="K28" s="886">
        <f>K29+K32</f>
        <v>41000</v>
      </c>
      <c r="L28" s="887"/>
    </row>
    <row r="29" spans="1:12" x14ac:dyDescent="0.25">
      <c r="A29" s="893"/>
      <c r="B29" s="765"/>
      <c r="C29" s="425">
        <v>740</v>
      </c>
      <c r="D29" s="366" t="s">
        <v>906</v>
      </c>
      <c r="E29" s="366"/>
      <c r="F29" s="849"/>
      <c r="G29" s="849">
        <f>SUM(F30:F31)</f>
        <v>1000</v>
      </c>
      <c r="H29" s="894"/>
      <c r="I29" s="847"/>
      <c r="J29" s="895">
        <f>SUM(J30:J31)</f>
        <v>0</v>
      </c>
      <c r="K29" s="896">
        <f>SUM(K30:K31)</f>
        <v>1000</v>
      </c>
      <c r="L29" s="887"/>
    </row>
    <row r="30" spans="1:12" x14ac:dyDescent="0.25">
      <c r="A30" s="893"/>
      <c r="B30" s="765"/>
      <c r="C30" s="425"/>
      <c r="D30" s="425">
        <v>74001</v>
      </c>
      <c r="E30" s="366" t="s">
        <v>907</v>
      </c>
      <c r="F30" s="849">
        <v>1000</v>
      </c>
      <c r="G30" s="849"/>
      <c r="H30" s="894"/>
      <c r="I30" s="847"/>
      <c r="J30" s="897"/>
      <c r="K30" s="891">
        <f>F30</f>
        <v>1000</v>
      </c>
      <c r="L30" s="890"/>
    </row>
    <row r="31" spans="1:12" x14ac:dyDescent="0.25">
      <c r="A31" s="893"/>
      <c r="B31" s="765"/>
      <c r="C31" s="366"/>
      <c r="D31" s="425">
        <v>74099</v>
      </c>
      <c r="E31" s="366" t="s">
        <v>908</v>
      </c>
      <c r="F31" s="849">
        <v>0</v>
      </c>
      <c r="G31" s="849"/>
      <c r="H31" s="894"/>
      <c r="I31" s="847"/>
      <c r="J31" s="897"/>
      <c r="K31" s="898">
        <f>F31</f>
        <v>0</v>
      </c>
      <c r="L31" s="887"/>
    </row>
    <row r="32" spans="1:12" x14ac:dyDescent="0.25">
      <c r="A32" s="823"/>
      <c r="B32" s="425"/>
      <c r="C32" s="425">
        <v>741</v>
      </c>
      <c r="D32" s="366" t="s">
        <v>909</v>
      </c>
      <c r="E32" s="366"/>
      <c r="F32" s="849"/>
      <c r="G32" s="849">
        <f>SUM(F33:F34)</f>
        <v>40000</v>
      </c>
      <c r="H32" s="849"/>
      <c r="I32" s="850"/>
      <c r="J32" s="888">
        <f>SUM(J33:J34)</f>
        <v>0</v>
      </c>
      <c r="K32" s="889">
        <f>SUM(K33:K34)</f>
        <v>40000</v>
      </c>
      <c r="L32" s="890"/>
    </row>
    <row r="33" spans="1:12" x14ac:dyDescent="0.25">
      <c r="A33" s="823"/>
      <c r="B33" s="425"/>
      <c r="C33" s="425"/>
      <c r="D33" s="425">
        <v>74100</v>
      </c>
      <c r="E33" s="366" t="s">
        <v>910</v>
      </c>
      <c r="F33" s="849">
        <v>40000</v>
      </c>
      <c r="G33" s="849"/>
      <c r="H33" s="849"/>
      <c r="I33" s="850"/>
      <c r="J33" s="869"/>
      <c r="K33" s="891">
        <f>F33</f>
        <v>40000</v>
      </c>
      <c r="L33" s="890"/>
    </row>
    <row r="34" spans="1:12" x14ac:dyDescent="0.25">
      <c r="A34" s="823"/>
      <c r="B34" s="425"/>
      <c r="C34" s="366"/>
      <c r="D34" s="425">
        <v>74199</v>
      </c>
      <c r="E34" s="366" t="s">
        <v>911</v>
      </c>
      <c r="F34" s="849">
        <v>0</v>
      </c>
      <c r="G34" s="849"/>
      <c r="H34" s="849"/>
      <c r="I34" s="850"/>
      <c r="J34" s="869"/>
      <c r="K34" s="891">
        <f>F34</f>
        <v>0</v>
      </c>
      <c r="L34" s="890"/>
    </row>
    <row r="35" spans="1:12" x14ac:dyDescent="0.25">
      <c r="A35" s="776"/>
      <c r="B35" s="777">
        <v>75</v>
      </c>
      <c r="C35" s="1647" t="s">
        <v>741</v>
      </c>
      <c r="D35" s="1647"/>
      <c r="E35" s="1647"/>
      <c r="F35" s="846"/>
      <c r="G35" s="846"/>
      <c r="H35" s="846">
        <f>SUM(G36:G56)</f>
        <v>3500000</v>
      </c>
      <c r="I35" s="847"/>
      <c r="J35" s="885">
        <f>J36+J45+J55</f>
        <v>0</v>
      </c>
      <c r="K35" s="886">
        <f>K36+K45+K55</f>
        <v>3500000</v>
      </c>
      <c r="L35" s="887"/>
    </row>
    <row r="36" spans="1:12" x14ac:dyDescent="0.25">
      <c r="A36" s="823"/>
      <c r="B36" s="425"/>
      <c r="C36" s="425">
        <v>750</v>
      </c>
      <c r="D36" s="1658" t="s">
        <v>912</v>
      </c>
      <c r="E36" s="1658"/>
      <c r="F36" s="857"/>
      <c r="G36" s="849">
        <f>SUM(F37:F44)</f>
        <v>3500000</v>
      </c>
      <c r="H36" s="849"/>
      <c r="I36" s="850"/>
      <c r="J36" s="888">
        <f>SUM(J37:J44)</f>
        <v>0</v>
      </c>
      <c r="K36" s="889">
        <f>SUM(K37:K44)</f>
        <v>3500000</v>
      </c>
      <c r="L36" s="890"/>
    </row>
    <row r="37" spans="1:12" x14ac:dyDescent="0.25">
      <c r="A37" s="369"/>
      <c r="B37" s="150"/>
      <c r="C37" s="366"/>
      <c r="D37" s="425">
        <v>75000</v>
      </c>
      <c r="E37" s="366" t="s">
        <v>894</v>
      </c>
      <c r="F37" s="857">
        <f>P100+P101+P102+P104+P112+P109</f>
        <v>0</v>
      </c>
      <c r="G37" s="849"/>
      <c r="H37" s="849"/>
      <c r="I37" s="850"/>
      <c r="J37" s="869">
        <f>P112+O7</f>
        <v>0</v>
      </c>
      <c r="K37" s="891">
        <f>F37-J37</f>
        <v>0</v>
      </c>
      <c r="L37" s="890"/>
    </row>
    <row r="38" spans="1:12" x14ac:dyDescent="0.25">
      <c r="A38" s="369"/>
      <c r="B38" s="150"/>
      <c r="C38" s="366"/>
      <c r="D38" s="764">
        <v>75001</v>
      </c>
      <c r="E38" s="88" t="s">
        <v>913</v>
      </c>
      <c r="F38" s="857">
        <f>P42</f>
        <v>0</v>
      </c>
      <c r="G38" s="849"/>
      <c r="H38" s="849"/>
      <c r="I38" s="850"/>
      <c r="J38" s="869"/>
      <c r="K38" s="891">
        <f>F38</f>
        <v>0</v>
      </c>
      <c r="L38" s="890"/>
    </row>
    <row r="39" spans="1:12" x14ac:dyDescent="0.25">
      <c r="A39" s="369"/>
      <c r="B39" s="150"/>
      <c r="C39" s="366"/>
      <c r="D39" s="425">
        <v>75002</v>
      </c>
      <c r="E39" s="366" t="s">
        <v>914</v>
      </c>
      <c r="F39" s="857">
        <f>[1]DetalleIngrCap4!M114</f>
        <v>3500000</v>
      </c>
      <c r="G39" s="849"/>
      <c r="H39" s="849"/>
      <c r="I39" s="850"/>
      <c r="J39" s="869"/>
      <c r="K39" s="891">
        <f>F39</f>
        <v>3500000</v>
      </c>
      <c r="L39" s="890"/>
    </row>
    <row r="40" spans="1:12" x14ac:dyDescent="0.25">
      <c r="A40" s="369"/>
      <c r="B40" s="150"/>
      <c r="C40" s="366"/>
      <c r="D40" s="425">
        <v>75003</v>
      </c>
      <c r="E40" s="366" t="s">
        <v>915</v>
      </c>
      <c r="F40" s="857">
        <f>O23+O27</f>
        <v>0</v>
      </c>
      <c r="G40" s="849"/>
      <c r="H40" s="849"/>
      <c r="I40" s="850"/>
      <c r="J40" s="869">
        <f>F40</f>
        <v>0</v>
      </c>
      <c r="K40" s="891"/>
      <c r="L40" s="890"/>
    </row>
    <row r="41" spans="1:12" x14ac:dyDescent="0.25">
      <c r="A41" s="369"/>
      <c r="B41" s="150"/>
      <c r="C41" s="366"/>
      <c r="D41" s="425">
        <v>75006</v>
      </c>
      <c r="E41" s="88" t="s">
        <v>916</v>
      </c>
      <c r="F41" s="857">
        <f>P38</f>
        <v>0</v>
      </c>
      <c r="G41" s="849"/>
      <c r="H41" s="849"/>
      <c r="I41" s="850"/>
      <c r="J41" s="869">
        <f>F41</f>
        <v>0</v>
      </c>
      <c r="K41" s="891"/>
      <c r="L41" s="890"/>
    </row>
    <row r="42" spans="1:12" x14ac:dyDescent="0.25">
      <c r="A42" s="369"/>
      <c r="B42" s="150"/>
      <c r="C42" s="366"/>
      <c r="D42" s="764">
        <v>75007</v>
      </c>
      <c r="E42" s="88" t="s">
        <v>917</v>
      </c>
      <c r="F42" s="857">
        <f>O22+P36</f>
        <v>0</v>
      </c>
      <c r="G42" s="849"/>
      <c r="H42" s="849"/>
      <c r="I42" s="850"/>
      <c r="J42" s="869">
        <f>F42</f>
        <v>0</v>
      </c>
      <c r="K42" s="891"/>
      <c r="L42" s="890"/>
    </row>
    <row r="43" spans="1:12" x14ac:dyDescent="0.25">
      <c r="A43" s="369"/>
      <c r="B43" s="150"/>
      <c r="C43" s="366"/>
      <c r="D43" s="790">
        <v>75008</v>
      </c>
      <c r="E43" s="88" t="s">
        <v>918</v>
      </c>
      <c r="F43" s="857">
        <v>0</v>
      </c>
      <c r="G43" s="849"/>
      <c r="H43" s="849"/>
      <c r="I43" s="850"/>
      <c r="J43" s="869"/>
      <c r="K43" s="891"/>
      <c r="L43" s="890"/>
    </row>
    <row r="44" spans="1:12" x14ac:dyDescent="0.25">
      <c r="A44" s="369"/>
      <c r="B44" s="150"/>
      <c r="C44" s="366"/>
      <c r="D44" s="790">
        <v>75009</v>
      </c>
      <c r="E44" s="88" t="s">
        <v>919</v>
      </c>
      <c r="F44" s="857">
        <f>P99</f>
        <v>0</v>
      </c>
      <c r="G44" s="849"/>
      <c r="H44" s="849"/>
      <c r="I44" s="850"/>
      <c r="J44" s="869"/>
      <c r="K44" s="891">
        <f>F44</f>
        <v>0</v>
      </c>
      <c r="L44" s="890"/>
    </row>
    <row r="45" spans="1:12" x14ac:dyDescent="0.25">
      <c r="A45" s="369"/>
      <c r="B45" s="150"/>
      <c r="C45" s="425">
        <v>751</v>
      </c>
      <c r="D45" s="1658" t="s">
        <v>837</v>
      </c>
      <c r="E45" s="1658"/>
      <c r="F45" s="857">
        <v>0</v>
      </c>
      <c r="G45" s="849">
        <f>SUM(F46:F54)</f>
        <v>0</v>
      </c>
      <c r="H45" s="849"/>
      <c r="I45" s="850"/>
      <c r="J45" s="888">
        <f>SUM(J46:J54)</f>
        <v>0</v>
      </c>
      <c r="K45" s="889">
        <f>SUM(K46:K54)</f>
        <v>0</v>
      </c>
      <c r="L45" s="890"/>
    </row>
    <row r="46" spans="1:12" x14ac:dyDescent="0.25">
      <c r="A46" s="369"/>
      <c r="B46" s="150"/>
      <c r="C46" s="366"/>
      <c r="D46" s="425">
        <v>75100</v>
      </c>
      <c r="E46" s="366" t="s">
        <v>920</v>
      </c>
      <c r="F46" s="857">
        <v>0</v>
      </c>
      <c r="G46" s="849"/>
      <c r="H46" s="849"/>
      <c r="I46" s="850"/>
      <c r="J46" s="869"/>
      <c r="K46" s="891">
        <f>F46</f>
        <v>0</v>
      </c>
      <c r="L46" s="890"/>
    </row>
    <row r="47" spans="1:12" x14ac:dyDescent="0.25">
      <c r="A47" s="369"/>
      <c r="B47" s="150"/>
      <c r="C47" s="366"/>
      <c r="D47" s="425">
        <v>75101</v>
      </c>
      <c r="E47" s="366" t="s">
        <v>921</v>
      </c>
      <c r="F47" s="857">
        <v>0</v>
      </c>
      <c r="G47" s="849"/>
      <c r="H47" s="849"/>
      <c r="I47" s="850"/>
      <c r="J47" s="869"/>
      <c r="K47" s="891">
        <f t="shared" ref="K47:K53" si="1">F47</f>
        <v>0</v>
      </c>
      <c r="L47" s="890"/>
    </row>
    <row r="48" spans="1:12" x14ac:dyDescent="0.25">
      <c r="A48" s="369"/>
      <c r="B48" s="150"/>
      <c r="C48" s="366"/>
      <c r="D48" s="425">
        <v>75102</v>
      </c>
      <c r="E48" s="366" t="s">
        <v>922</v>
      </c>
      <c r="F48" s="857">
        <v>0</v>
      </c>
      <c r="G48" s="849"/>
      <c r="H48" s="849"/>
      <c r="I48" s="850"/>
      <c r="J48" s="869"/>
      <c r="K48" s="891">
        <f t="shared" si="1"/>
        <v>0</v>
      </c>
      <c r="L48" s="890"/>
    </row>
    <row r="49" spans="1:12" x14ac:dyDescent="0.25">
      <c r="A49" s="369"/>
      <c r="B49" s="150"/>
      <c r="C49" s="366"/>
      <c r="D49" s="425">
        <v>75103</v>
      </c>
      <c r="E49" s="366" t="s">
        <v>923</v>
      </c>
      <c r="F49" s="857">
        <v>0</v>
      </c>
      <c r="G49" s="849"/>
      <c r="H49" s="849"/>
      <c r="I49" s="850"/>
      <c r="J49" s="869"/>
      <c r="K49" s="891">
        <f t="shared" si="1"/>
        <v>0</v>
      </c>
      <c r="L49" s="890"/>
    </row>
    <row r="50" spans="1:12" x14ac:dyDescent="0.25">
      <c r="A50" s="369"/>
      <c r="B50" s="150"/>
      <c r="C50" s="366"/>
      <c r="D50" s="425">
        <v>75105</v>
      </c>
      <c r="E50" s="366" t="s">
        <v>924</v>
      </c>
      <c r="F50" s="857">
        <v>0</v>
      </c>
      <c r="G50" s="849"/>
      <c r="H50" s="849"/>
      <c r="I50" s="850"/>
      <c r="J50" s="869"/>
      <c r="K50" s="891">
        <f t="shared" si="1"/>
        <v>0</v>
      </c>
      <c r="L50" s="890"/>
    </row>
    <row r="51" spans="1:12" x14ac:dyDescent="0.25">
      <c r="A51" s="369"/>
      <c r="B51" s="150"/>
      <c r="C51" s="366"/>
      <c r="D51" s="425">
        <v>75106</v>
      </c>
      <c r="E51" s="366" t="s">
        <v>925</v>
      </c>
      <c r="F51" s="857"/>
      <c r="G51" s="849"/>
      <c r="H51" s="849"/>
      <c r="I51" s="850"/>
      <c r="J51" s="869"/>
      <c r="K51" s="891">
        <f t="shared" si="1"/>
        <v>0</v>
      </c>
      <c r="L51" s="890"/>
    </row>
    <row r="52" spans="1:12" x14ac:dyDescent="0.25">
      <c r="A52" s="369"/>
      <c r="B52" s="150"/>
      <c r="C52" s="366"/>
      <c r="D52" s="425">
        <v>75110</v>
      </c>
      <c r="E52" s="366" t="s">
        <v>926</v>
      </c>
      <c r="F52" s="857">
        <v>0</v>
      </c>
      <c r="G52" s="849"/>
      <c r="H52" s="849"/>
      <c r="I52" s="850"/>
      <c r="J52" s="869"/>
      <c r="K52" s="891">
        <f t="shared" si="1"/>
        <v>0</v>
      </c>
      <c r="L52" s="890"/>
    </row>
    <row r="53" spans="1:12" x14ac:dyDescent="0.25">
      <c r="A53" s="369"/>
      <c r="B53" s="150"/>
      <c r="C53" s="366"/>
      <c r="D53" s="425">
        <v>75111</v>
      </c>
      <c r="E53" s="366" t="s">
        <v>927</v>
      </c>
      <c r="F53" s="857">
        <f>P56</f>
        <v>0</v>
      </c>
      <c r="G53" s="849"/>
      <c r="H53" s="849"/>
      <c r="I53" s="850"/>
      <c r="J53" s="869"/>
      <c r="K53" s="891">
        <f t="shared" si="1"/>
        <v>0</v>
      </c>
      <c r="L53" s="890"/>
    </row>
    <row r="54" spans="1:12" x14ac:dyDescent="0.25">
      <c r="A54" s="369"/>
      <c r="B54" s="150"/>
      <c r="C54" s="366"/>
      <c r="D54" s="425">
        <v>75112</v>
      </c>
      <c r="E54" s="88" t="s">
        <v>928</v>
      </c>
      <c r="F54" s="857">
        <v>0</v>
      </c>
      <c r="G54" s="849"/>
      <c r="H54" s="849"/>
      <c r="I54" s="850"/>
      <c r="J54" s="869"/>
      <c r="K54" s="891">
        <f>F54</f>
        <v>0</v>
      </c>
      <c r="L54" s="890"/>
    </row>
    <row r="55" spans="1:12" x14ac:dyDescent="0.25">
      <c r="A55" s="369"/>
      <c r="B55" s="150"/>
      <c r="C55" s="425">
        <v>759</v>
      </c>
      <c r="D55" s="1658" t="s">
        <v>843</v>
      </c>
      <c r="E55" s="1658"/>
      <c r="F55" s="857"/>
      <c r="G55" s="849">
        <f>SUM(F56:F56)</f>
        <v>0</v>
      </c>
      <c r="H55" s="849"/>
      <c r="I55" s="850"/>
      <c r="J55" s="888">
        <f>J56</f>
        <v>0</v>
      </c>
      <c r="K55" s="889">
        <f>K56</f>
        <v>0</v>
      </c>
      <c r="L55" s="890"/>
    </row>
    <row r="56" spans="1:12" x14ac:dyDescent="0.25">
      <c r="A56" s="369"/>
      <c r="B56" s="150"/>
      <c r="C56" s="150"/>
      <c r="D56" s="425">
        <v>75909</v>
      </c>
      <c r="E56" s="150" t="s">
        <v>929</v>
      </c>
      <c r="F56" s="857">
        <f>P70</f>
        <v>0</v>
      </c>
      <c r="G56" s="849"/>
      <c r="H56" s="849"/>
      <c r="I56" s="850"/>
      <c r="J56" s="869"/>
      <c r="K56" s="891">
        <f>F56</f>
        <v>0</v>
      </c>
      <c r="L56" s="890"/>
    </row>
    <row r="57" spans="1:12" x14ac:dyDescent="0.25">
      <c r="A57" s="899"/>
      <c r="B57" s="777">
        <v>76</v>
      </c>
      <c r="C57" s="1647" t="s">
        <v>742</v>
      </c>
      <c r="D57" s="1647"/>
      <c r="E57" s="1647"/>
      <c r="F57" s="846"/>
      <c r="G57" s="846"/>
      <c r="H57" s="846">
        <f>SUM(G58:G62)</f>
        <v>0</v>
      </c>
      <c r="I57" s="847"/>
      <c r="J57" s="885">
        <f>J58+J61</f>
        <v>0</v>
      </c>
      <c r="K57" s="886">
        <f>K58+K61</f>
        <v>0</v>
      </c>
      <c r="L57" s="887"/>
    </row>
    <row r="58" spans="1:12" x14ac:dyDescent="0.25">
      <c r="A58" s="369"/>
      <c r="B58" s="150"/>
      <c r="C58" s="425">
        <v>760</v>
      </c>
      <c r="D58" s="150" t="s">
        <v>846</v>
      </c>
      <c r="E58" s="150"/>
      <c r="F58" s="857"/>
      <c r="G58" s="849">
        <f>SUM(F59:F60)</f>
        <v>0</v>
      </c>
      <c r="H58" s="849"/>
      <c r="I58" s="850"/>
      <c r="J58" s="888">
        <v>0</v>
      </c>
      <c r="K58" s="889">
        <f>G58</f>
        <v>0</v>
      </c>
      <c r="L58" s="890"/>
    </row>
    <row r="59" spans="1:12" x14ac:dyDescent="0.25">
      <c r="A59" s="369"/>
      <c r="B59" s="150"/>
      <c r="C59" s="150"/>
      <c r="D59" s="425">
        <v>76000</v>
      </c>
      <c r="E59" s="150" t="s">
        <v>847</v>
      </c>
      <c r="F59" s="857">
        <v>0</v>
      </c>
      <c r="G59" s="849"/>
      <c r="H59" s="849"/>
      <c r="I59" s="850"/>
      <c r="J59" s="869"/>
      <c r="K59" s="891">
        <v>0</v>
      </c>
      <c r="L59" s="890"/>
    </row>
    <row r="60" spans="1:12" x14ac:dyDescent="0.25">
      <c r="A60" s="369"/>
      <c r="B60" s="150"/>
      <c r="C60" s="150"/>
      <c r="D60" s="425">
        <v>76099</v>
      </c>
      <c r="E60" s="150" t="s">
        <v>930</v>
      </c>
      <c r="F60" s="857">
        <v>0</v>
      </c>
      <c r="G60" s="849"/>
      <c r="H60" s="849"/>
      <c r="I60" s="850"/>
      <c r="J60" s="869"/>
      <c r="K60" s="891">
        <v>0</v>
      </c>
      <c r="L60" s="890"/>
    </row>
    <row r="61" spans="1:12" x14ac:dyDescent="0.25">
      <c r="A61" s="369"/>
      <c r="B61" s="150"/>
      <c r="C61" s="425">
        <v>761</v>
      </c>
      <c r="D61" s="1651" t="s">
        <v>848</v>
      </c>
      <c r="E61" s="1652"/>
      <c r="F61" s="900"/>
      <c r="G61" s="849">
        <f>SUM(F62:F62)</f>
        <v>0</v>
      </c>
      <c r="H61" s="849"/>
      <c r="I61" s="850"/>
      <c r="J61" s="888">
        <v>0</v>
      </c>
      <c r="K61" s="889">
        <f>G61</f>
        <v>0</v>
      </c>
      <c r="L61" s="890"/>
    </row>
    <row r="62" spans="1:12" x14ac:dyDescent="0.25">
      <c r="A62" s="369"/>
      <c r="B62" s="150"/>
      <c r="C62" s="150"/>
      <c r="D62" s="425">
        <v>76100</v>
      </c>
      <c r="E62" s="853" t="s">
        <v>931</v>
      </c>
      <c r="F62" s="900">
        <v>0</v>
      </c>
      <c r="G62" s="849"/>
      <c r="H62" s="849"/>
      <c r="I62" s="850"/>
      <c r="J62" s="869"/>
      <c r="K62" s="891">
        <f>F62</f>
        <v>0</v>
      </c>
      <c r="L62" s="890"/>
    </row>
    <row r="63" spans="1:12" x14ac:dyDescent="0.25">
      <c r="A63" s="899"/>
      <c r="B63" s="777">
        <v>77</v>
      </c>
      <c r="C63" s="1647" t="s">
        <v>743</v>
      </c>
      <c r="D63" s="1647"/>
      <c r="E63" s="1649"/>
      <c r="F63" s="901"/>
      <c r="G63" s="846"/>
      <c r="H63" s="846">
        <f>SUM(G64:G70)</f>
        <v>795000</v>
      </c>
      <c r="I63" s="847"/>
      <c r="J63" s="885">
        <f>J64+J67</f>
        <v>379500</v>
      </c>
      <c r="K63" s="886">
        <f>K64+K67</f>
        <v>415500</v>
      </c>
      <c r="L63" s="887"/>
    </row>
    <row r="64" spans="1:12" x14ac:dyDescent="0.25">
      <c r="A64" s="369"/>
      <c r="B64" s="150"/>
      <c r="C64" s="425">
        <v>770</v>
      </c>
      <c r="D64" s="1651" t="s">
        <v>853</v>
      </c>
      <c r="E64" s="1652"/>
      <c r="F64" s="902"/>
      <c r="G64" s="849">
        <f>SUM(F65:F66)</f>
        <v>350000</v>
      </c>
      <c r="H64" s="849"/>
      <c r="I64" s="850"/>
      <c r="J64" s="888">
        <f>G64</f>
        <v>350000</v>
      </c>
      <c r="K64" s="889"/>
      <c r="L64" s="890"/>
    </row>
    <row r="65" spans="1:12" x14ac:dyDescent="0.25">
      <c r="A65" s="369"/>
      <c r="B65" s="150"/>
      <c r="C65" s="150"/>
      <c r="D65" s="764">
        <v>77002</v>
      </c>
      <c r="E65" s="20" t="s">
        <v>932</v>
      </c>
      <c r="F65" s="857">
        <v>350000</v>
      </c>
      <c r="G65" s="849"/>
      <c r="H65" s="849"/>
      <c r="I65" s="850"/>
      <c r="J65" s="869">
        <f>F65</f>
        <v>350000</v>
      </c>
      <c r="K65" s="891"/>
      <c r="L65" s="890"/>
    </row>
    <row r="66" spans="1:12" x14ac:dyDescent="0.25">
      <c r="A66" s="369"/>
      <c r="B66" s="150"/>
      <c r="C66" s="150"/>
      <c r="D66" s="790">
        <v>77004</v>
      </c>
      <c r="E66" s="88" t="s">
        <v>856</v>
      </c>
      <c r="F66" s="857">
        <v>0</v>
      </c>
      <c r="G66" s="849"/>
      <c r="H66" s="849"/>
      <c r="I66" s="850"/>
      <c r="J66" s="869">
        <f>F66</f>
        <v>0</v>
      </c>
      <c r="K66" s="891"/>
      <c r="L66" s="890"/>
    </row>
    <row r="67" spans="1:12" x14ac:dyDescent="0.25">
      <c r="A67" s="369"/>
      <c r="B67" s="150"/>
      <c r="C67" s="425">
        <v>779</v>
      </c>
      <c r="D67" s="366" t="s">
        <v>859</v>
      </c>
      <c r="F67" s="857"/>
      <c r="G67" s="849">
        <f>SUM(F68:F70)</f>
        <v>445000</v>
      </c>
      <c r="H67" s="849"/>
      <c r="I67" s="850"/>
      <c r="J67" s="888">
        <f>SUM(J68:J70)</f>
        <v>29500</v>
      </c>
      <c r="K67" s="889">
        <f>SUM(K68:K70)</f>
        <v>415500</v>
      </c>
      <c r="L67" s="890"/>
    </row>
    <row r="68" spans="1:12" x14ac:dyDescent="0.25">
      <c r="A68" s="369"/>
      <c r="B68" s="150"/>
      <c r="C68" s="150"/>
      <c r="D68" s="366">
        <v>77900</v>
      </c>
      <c r="E68" s="366" t="s">
        <v>933</v>
      </c>
      <c r="F68" s="857">
        <v>150000</v>
      </c>
      <c r="G68" s="849"/>
      <c r="H68" s="849"/>
      <c r="I68" s="850"/>
      <c r="J68" s="869"/>
      <c r="K68" s="891">
        <f>F68</f>
        <v>150000</v>
      </c>
      <c r="L68" s="890"/>
    </row>
    <row r="69" spans="1:12" x14ac:dyDescent="0.25">
      <c r="A69" s="369"/>
      <c r="B69" s="150"/>
      <c r="C69" s="150"/>
      <c r="D69" s="366">
        <v>77900</v>
      </c>
      <c r="E69" s="88" t="s">
        <v>934</v>
      </c>
      <c r="F69" s="857">
        <v>0</v>
      </c>
      <c r="G69" s="849"/>
      <c r="H69" s="849"/>
      <c r="I69" s="850"/>
      <c r="J69" s="869"/>
      <c r="K69" s="891">
        <f>F69</f>
        <v>0</v>
      </c>
      <c r="L69" s="890"/>
    </row>
    <row r="70" spans="1:12" x14ac:dyDescent="0.25">
      <c r="A70" s="369"/>
      <c r="B70" s="150"/>
      <c r="C70" s="425"/>
      <c r="D70" s="366">
        <v>77901</v>
      </c>
      <c r="E70" s="366" t="s">
        <v>935</v>
      </c>
      <c r="F70" s="857">
        <v>295000</v>
      </c>
      <c r="G70" s="849"/>
      <c r="H70" s="849"/>
      <c r="I70" s="850"/>
      <c r="J70" s="869">
        <v>29500</v>
      </c>
      <c r="K70" s="891">
        <f>F70-J70</f>
        <v>265500</v>
      </c>
      <c r="L70" s="890"/>
    </row>
    <row r="71" spans="1:12" x14ac:dyDescent="0.25">
      <c r="A71" s="899"/>
      <c r="B71" s="777">
        <v>78</v>
      </c>
      <c r="C71" s="1647" t="s">
        <v>752</v>
      </c>
      <c r="D71" s="1647"/>
      <c r="E71" s="1647"/>
      <c r="F71" s="846"/>
      <c r="G71" s="846"/>
      <c r="H71" s="846">
        <f>+G72</f>
        <v>125000</v>
      </c>
      <c r="I71" s="847"/>
      <c r="J71" s="885">
        <f>J72</f>
        <v>0</v>
      </c>
      <c r="K71" s="886">
        <f>K72</f>
        <v>125000</v>
      </c>
      <c r="L71" s="887"/>
    </row>
    <row r="72" spans="1:12" x14ac:dyDescent="0.25">
      <c r="A72" s="369"/>
      <c r="B72" s="150"/>
      <c r="C72" s="425">
        <v>781</v>
      </c>
      <c r="D72" s="1651" t="s">
        <v>936</v>
      </c>
      <c r="E72" s="1651"/>
      <c r="F72" s="849"/>
      <c r="G72" s="849">
        <f>SUM(F73:F75)</f>
        <v>125000</v>
      </c>
      <c r="H72" s="849"/>
      <c r="I72" s="850"/>
      <c r="J72" s="888">
        <v>0</v>
      </c>
      <c r="K72" s="889">
        <f>G72</f>
        <v>125000</v>
      </c>
      <c r="L72" s="890"/>
    </row>
    <row r="73" spans="1:12" x14ac:dyDescent="0.25">
      <c r="A73" s="369"/>
      <c r="B73" s="150"/>
      <c r="C73" s="150"/>
      <c r="D73" s="425">
        <v>78100</v>
      </c>
      <c r="E73" s="366" t="s">
        <v>937</v>
      </c>
      <c r="F73" s="857"/>
      <c r="G73" s="849"/>
      <c r="H73" s="849"/>
      <c r="I73" s="850"/>
      <c r="J73" s="869"/>
      <c r="K73" s="891">
        <f>F73</f>
        <v>0</v>
      </c>
      <c r="L73" s="890"/>
    </row>
    <row r="74" spans="1:12" x14ac:dyDescent="0.25">
      <c r="A74" s="369"/>
      <c r="B74" s="150"/>
      <c r="C74" s="150"/>
      <c r="D74" s="425">
        <v>78103</v>
      </c>
      <c r="E74" s="88" t="s">
        <v>938</v>
      </c>
      <c r="F74" s="857">
        <f>P98</f>
        <v>0</v>
      </c>
      <c r="G74" s="849"/>
      <c r="H74" s="849"/>
      <c r="I74" s="850"/>
      <c r="J74" s="869"/>
      <c r="K74" s="891">
        <f>F74</f>
        <v>0</v>
      </c>
      <c r="L74" s="890"/>
    </row>
    <row r="75" spans="1:12" x14ac:dyDescent="0.25">
      <c r="A75" s="369"/>
      <c r="B75" s="150"/>
      <c r="C75" s="150"/>
      <c r="D75" s="425">
        <v>78109</v>
      </c>
      <c r="E75" s="88" t="s">
        <v>939</v>
      </c>
      <c r="F75" s="857">
        <v>125000</v>
      </c>
      <c r="G75" s="849"/>
      <c r="H75" s="849"/>
      <c r="I75" s="850"/>
      <c r="J75" s="869"/>
      <c r="K75" s="891">
        <f>F75</f>
        <v>125000</v>
      </c>
      <c r="L75" s="890"/>
    </row>
    <row r="76" spans="1:12" x14ac:dyDescent="0.25">
      <c r="A76" s="899"/>
      <c r="B76" s="777">
        <v>79</v>
      </c>
      <c r="C76" s="1647" t="s">
        <v>745</v>
      </c>
      <c r="D76" s="1647"/>
      <c r="E76" s="1647"/>
      <c r="F76" s="846"/>
      <c r="G76" s="846"/>
      <c r="H76" s="846">
        <f>SUM(G77:G81)</f>
        <v>300000</v>
      </c>
      <c r="I76" s="847"/>
      <c r="J76" s="885">
        <f>J77+J80</f>
        <v>0</v>
      </c>
      <c r="K76" s="886">
        <f>K77+K80</f>
        <v>300000</v>
      </c>
      <c r="L76" s="887"/>
    </row>
    <row r="77" spans="1:12" x14ac:dyDescent="0.25">
      <c r="A77" s="369"/>
      <c r="B77" s="150"/>
      <c r="C77" s="425">
        <v>795</v>
      </c>
      <c r="D77" s="1651" t="s">
        <v>870</v>
      </c>
      <c r="E77" s="1651"/>
      <c r="F77" s="849"/>
      <c r="G77" s="849">
        <f>SUM(F78:F79)</f>
        <v>0</v>
      </c>
      <c r="H77" s="849"/>
      <c r="I77" s="850"/>
      <c r="J77" s="888">
        <f>J78</f>
        <v>0</v>
      </c>
      <c r="K77" s="889">
        <f>K78+K79</f>
        <v>0</v>
      </c>
      <c r="L77" s="890"/>
    </row>
    <row r="78" spans="1:12" x14ac:dyDescent="0.25">
      <c r="A78" s="369"/>
      <c r="B78" s="150"/>
      <c r="C78" s="425"/>
      <c r="D78" s="425">
        <v>79500</v>
      </c>
      <c r="E78" s="366" t="s">
        <v>894</v>
      </c>
      <c r="F78" s="857">
        <f>P105+P106</f>
        <v>0</v>
      </c>
      <c r="G78" s="849"/>
      <c r="H78" s="849"/>
      <c r="I78" s="850"/>
      <c r="J78" s="869">
        <f>O9</f>
        <v>0</v>
      </c>
      <c r="K78" s="891">
        <f>F78-J78</f>
        <v>0</v>
      </c>
      <c r="L78" s="890"/>
    </row>
    <row r="79" spans="1:12" x14ac:dyDescent="0.25">
      <c r="A79" s="369"/>
      <c r="B79" s="150"/>
      <c r="C79" s="425"/>
      <c r="D79" s="425">
        <v>79501</v>
      </c>
      <c r="E79" s="88" t="s">
        <v>940</v>
      </c>
      <c r="F79" s="857">
        <v>0</v>
      </c>
      <c r="G79" s="849"/>
      <c r="H79" s="849"/>
      <c r="I79" s="850"/>
      <c r="J79" s="869"/>
      <c r="K79" s="891">
        <f>F79</f>
        <v>0</v>
      </c>
      <c r="L79" s="890"/>
    </row>
    <row r="80" spans="1:12" x14ac:dyDescent="0.25">
      <c r="A80" s="369"/>
      <c r="B80" s="150"/>
      <c r="C80" s="425">
        <v>796</v>
      </c>
      <c r="D80" s="1651" t="s">
        <v>872</v>
      </c>
      <c r="E80" s="1651"/>
      <c r="F80" s="857"/>
      <c r="G80" s="849">
        <f>F81</f>
        <v>300000</v>
      </c>
      <c r="H80" s="849"/>
      <c r="I80" s="850"/>
      <c r="J80" s="888">
        <v>0</v>
      </c>
      <c r="K80" s="889">
        <f>G80</f>
        <v>300000</v>
      </c>
      <c r="L80" s="890"/>
    </row>
    <row r="81" spans="1:12" ht="15.75" thickBot="1" x14ac:dyDescent="0.3">
      <c r="A81" s="556"/>
      <c r="B81" s="495"/>
      <c r="C81" s="495"/>
      <c r="D81" s="835">
        <v>79600</v>
      </c>
      <c r="E81" s="903" t="s">
        <v>941</v>
      </c>
      <c r="F81" s="904">
        <v>300000</v>
      </c>
      <c r="G81" s="874"/>
      <c r="H81" s="874"/>
      <c r="I81" s="905"/>
      <c r="J81" s="906"/>
      <c r="K81" s="907">
        <f>F81</f>
        <v>300000</v>
      </c>
      <c r="L81" s="890"/>
    </row>
    <row r="82" spans="1:12" x14ac:dyDescent="0.25">
      <c r="F82" s="153"/>
      <c r="G82" s="153"/>
      <c r="H82" s="153"/>
      <c r="I82" s="153"/>
      <c r="J82" s="153"/>
      <c r="K82" s="153"/>
      <c r="L82" s="308"/>
    </row>
    <row r="83" spans="1:12" x14ac:dyDescent="0.25">
      <c r="F83" s="153"/>
      <c r="G83" s="153"/>
      <c r="H83" s="153"/>
      <c r="I83" s="153"/>
      <c r="J83" s="153"/>
      <c r="K83" s="153"/>
      <c r="L83" s="308"/>
    </row>
    <row r="84" spans="1:12" x14ac:dyDescent="0.25">
      <c r="F84" s="153"/>
      <c r="G84" s="153"/>
      <c r="H84" s="153"/>
      <c r="I84" s="153"/>
      <c r="J84" s="153"/>
      <c r="K84" s="153"/>
      <c r="L84" s="308"/>
    </row>
    <row r="85" spans="1:12" x14ac:dyDescent="0.25">
      <c r="F85" s="153"/>
      <c r="G85" s="153"/>
      <c r="H85" s="153"/>
      <c r="I85" s="153"/>
      <c r="J85" s="153"/>
      <c r="K85" s="153"/>
      <c r="L85" s="308"/>
    </row>
    <row r="86" spans="1:12" x14ac:dyDescent="0.25">
      <c r="F86" s="153"/>
      <c r="G86" s="153"/>
      <c r="H86" s="153"/>
      <c r="I86" s="153"/>
      <c r="J86" s="153"/>
      <c r="K86" s="153"/>
      <c r="L86" s="308"/>
    </row>
    <row r="87" spans="1:12" x14ac:dyDescent="0.25">
      <c r="F87" s="153"/>
      <c r="G87" s="153"/>
      <c r="H87" s="153"/>
      <c r="I87" s="153"/>
      <c r="J87" s="153"/>
      <c r="K87" s="153"/>
      <c r="L87" s="308"/>
    </row>
    <row r="88" spans="1:12" x14ac:dyDescent="0.25">
      <c r="F88" s="153"/>
      <c r="G88" s="153"/>
      <c r="H88" s="153"/>
      <c r="I88" s="153"/>
      <c r="J88" s="153"/>
      <c r="K88" s="153"/>
      <c r="L88" s="308"/>
    </row>
    <row r="89" spans="1:12" x14ac:dyDescent="0.25">
      <c r="F89" s="153"/>
      <c r="G89" s="153"/>
      <c r="H89" s="153"/>
      <c r="I89" s="153"/>
      <c r="J89" s="153"/>
      <c r="K89" s="153"/>
      <c r="L89" s="308"/>
    </row>
    <row r="90" spans="1:12" x14ac:dyDescent="0.25">
      <c r="F90" s="153"/>
      <c r="G90" s="153"/>
      <c r="H90" s="153"/>
      <c r="I90" s="153"/>
      <c r="J90" s="153"/>
      <c r="K90" s="153"/>
      <c r="L90" s="308"/>
    </row>
    <row r="91" spans="1:12" x14ac:dyDescent="0.25">
      <c r="F91" s="153"/>
      <c r="G91" s="153"/>
      <c r="H91" s="153"/>
      <c r="I91" s="153"/>
      <c r="J91" s="153"/>
      <c r="K91" s="153"/>
      <c r="L91" s="308"/>
    </row>
    <row r="92" spans="1:12" x14ac:dyDescent="0.25">
      <c r="F92" s="153"/>
      <c r="G92" s="153"/>
      <c r="H92" s="153"/>
      <c r="I92" s="153"/>
      <c r="J92" s="153"/>
      <c r="K92" s="153"/>
      <c r="L92" s="308"/>
    </row>
    <row r="93" spans="1:12" x14ac:dyDescent="0.25">
      <c r="F93" s="153"/>
      <c r="G93" s="153"/>
      <c r="H93" s="153"/>
      <c r="I93" s="153"/>
      <c r="J93" s="153"/>
      <c r="K93" s="153"/>
      <c r="L93" s="308"/>
    </row>
    <row r="94" spans="1:12" x14ac:dyDescent="0.25">
      <c r="F94" s="153"/>
      <c r="G94" s="153"/>
      <c r="H94" s="153"/>
      <c r="I94" s="153"/>
      <c r="J94" s="153"/>
      <c r="K94" s="153"/>
      <c r="L94" s="308"/>
    </row>
    <row r="95" spans="1:12" x14ac:dyDescent="0.25">
      <c r="F95" s="153"/>
      <c r="G95" s="153"/>
      <c r="H95" s="153"/>
      <c r="I95" s="153"/>
      <c r="J95" s="153"/>
      <c r="K95" s="153"/>
      <c r="L95" s="308"/>
    </row>
    <row r="96" spans="1:12" x14ac:dyDescent="0.25">
      <c r="F96" s="153"/>
      <c r="G96" s="153"/>
      <c r="H96" s="153"/>
      <c r="I96" s="153"/>
      <c r="J96" s="153"/>
      <c r="K96" s="153"/>
      <c r="L96" s="308"/>
    </row>
    <row r="97" spans="6:12" x14ac:dyDescent="0.25">
      <c r="F97" s="153"/>
      <c r="G97" s="153"/>
      <c r="H97" s="153"/>
      <c r="I97" s="153"/>
      <c r="J97" s="153"/>
      <c r="K97" s="153"/>
      <c r="L97" s="308"/>
    </row>
    <row r="98" spans="6:12" x14ac:dyDescent="0.25">
      <c r="F98" s="153"/>
      <c r="G98" s="153"/>
      <c r="H98" s="153"/>
      <c r="I98" s="153"/>
      <c r="J98" s="153"/>
      <c r="K98" s="153"/>
      <c r="L98" s="308"/>
    </row>
    <row r="99" spans="6:12" x14ac:dyDescent="0.25">
      <c r="F99" s="153"/>
      <c r="G99" s="153"/>
      <c r="H99" s="153"/>
      <c r="I99" s="153"/>
      <c r="J99" s="153"/>
      <c r="K99" s="153"/>
      <c r="L99" s="308"/>
    </row>
    <row r="100" spans="6:12" x14ac:dyDescent="0.25">
      <c r="F100" s="153"/>
      <c r="G100" s="153"/>
      <c r="H100" s="153"/>
      <c r="I100" s="153"/>
      <c r="J100" s="153"/>
      <c r="K100" s="153"/>
      <c r="L100" s="308"/>
    </row>
    <row r="101" spans="6:12" x14ac:dyDescent="0.25">
      <c r="F101" s="153"/>
      <c r="G101" s="153"/>
      <c r="H101" s="153"/>
      <c r="I101" s="153"/>
      <c r="J101" s="153"/>
      <c r="K101" s="153"/>
      <c r="L101" s="308"/>
    </row>
    <row r="102" spans="6:12" x14ac:dyDescent="0.25">
      <c r="F102" s="153"/>
      <c r="G102" s="153"/>
      <c r="H102" s="153"/>
      <c r="I102" s="153"/>
      <c r="J102" s="153"/>
      <c r="K102" s="153"/>
      <c r="L102" s="308"/>
    </row>
    <row r="103" spans="6:12" x14ac:dyDescent="0.25">
      <c r="F103" s="153"/>
      <c r="G103" s="153"/>
      <c r="H103" s="153"/>
      <c r="I103" s="153"/>
      <c r="J103" s="153"/>
      <c r="K103" s="153"/>
      <c r="L103" s="308"/>
    </row>
    <row r="104" spans="6:12" x14ac:dyDescent="0.25">
      <c r="F104" s="153"/>
      <c r="G104" s="153"/>
      <c r="H104" s="153"/>
      <c r="I104" s="153"/>
      <c r="J104" s="153"/>
      <c r="K104" s="153"/>
      <c r="L104" s="308"/>
    </row>
    <row r="105" spans="6:12" x14ac:dyDescent="0.25">
      <c r="F105" s="153"/>
      <c r="G105" s="153"/>
      <c r="H105" s="153"/>
      <c r="I105" s="153"/>
      <c r="J105" s="153"/>
      <c r="K105" s="153"/>
      <c r="L105" s="308"/>
    </row>
    <row r="106" spans="6:12" x14ac:dyDescent="0.25">
      <c r="F106" s="153"/>
      <c r="G106" s="153"/>
      <c r="H106" s="153"/>
      <c r="I106" s="153"/>
      <c r="J106" s="153"/>
      <c r="K106" s="153"/>
      <c r="L106" s="308"/>
    </row>
    <row r="107" spans="6:12" x14ac:dyDescent="0.25">
      <c r="F107" s="153"/>
      <c r="G107" s="153"/>
      <c r="H107" s="153"/>
      <c r="I107" s="153"/>
      <c r="J107" s="153"/>
      <c r="K107" s="153"/>
      <c r="L107" s="308"/>
    </row>
    <row r="108" spans="6:12" x14ac:dyDescent="0.25">
      <c r="F108" s="153"/>
      <c r="G108" s="153"/>
      <c r="H108" s="153"/>
      <c r="I108" s="153"/>
      <c r="J108" s="153"/>
      <c r="K108" s="153"/>
      <c r="L108" s="308"/>
    </row>
    <row r="109" spans="6:12" x14ac:dyDescent="0.25">
      <c r="F109" s="153"/>
      <c r="G109" s="153"/>
      <c r="H109" s="153"/>
      <c r="I109" s="153"/>
      <c r="J109" s="153"/>
      <c r="K109" s="153"/>
      <c r="L109" s="308"/>
    </row>
    <row r="110" spans="6:12" x14ac:dyDescent="0.25">
      <c r="F110" s="153"/>
      <c r="G110" s="153"/>
      <c r="H110" s="153"/>
      <c r="I110" s="153"/>
      <c r="J110" s="153"/>
      <c r="K110" s="153"/>
      <c r="L110" s="308"/>
    </row>
    <row r="111" spans="6:12" x14ac:dyDescent="0.25">
      <c r="F111" s="153"/>
      <c r="G111" s="153"/>
      <c r="H111" s="153"/>
      <c r="I111" s="153"/>
      <c r="J111" s="153"/>
      <c r="K111" s="153"/>
      <c r="L111" s="308"/>
    </row>
    <row r="112" spans="6:12" x14ac:dyDescent="0.25">
      <c r="F112" s="153"/>
      <c r="G112" s="153"/>
      <c r="H112" s="153"/>
      <c r="I112" s="153"/>
      <c r="J112" s="153"/>
      <c r="K112" s="153"/>
      <c r="L112" s="308"/>
    </row>
    <row r="113" spans="6:12" x14ac:dyDescent="0.25">
      <c r="F113" s="153"/>
      <c r="G113" s="153"/>
      <c r="H113" s="153"/>
      <c r="I113" s="153"/>
      <c r="J113" s="153"/>
      <c r="K113" s="153"/>
      <c r="L113" s="308"/>
    </row>
    <row r="114" spans="6:12" x14ac:dyDescent="0.25">
      <c r="L114" s="2"/>
    </row>
    <row r="115" spans="6:12" x14ac:dyDescent="0.25">
      <c r="L115" s="2"/>
    </row>
    <row r="116" spans="6:12" x14ac:dyDescent="0.25">
      <c r="L116" s="2"/>
    </row>
    <row r="117" spans="6:12" x14ac:dyDescent="0.25">
      <c r="L117" s="2"/>
    </row>
    <row r="118" spans="6:12" x14ac:dyDescent="0.25">
      <c r="L118" s="2"/>
    </row>
    <row r="119" spans="6:12" x14ac:dyDescent="0.25">
      <c r="L119" s="2"/>
    </row>
    <row r="120" spans="6:12" x14ac:dyDescent="0.25">
      <c r="L120" s="2"/>
    </row>
    <row r="121" spans="6:12" x14ac:dyDescent="0.25">
      <c r="L121" s="2"/>
    </row>
    <row r="122" spans="6:12" x14ac:dyDescent="0.25">
      <c r="L122" s="2"/>
    </row>
    <row r="123" spans="6:12" x14ac:dyDescent="0.25">
      <c r="L123" s="2"/>
    </row>
    <row r="124" spans="6:12" x14ac:dyDescent="0.25">
      <c r="L124" s="2"/>
    </row>
    <row r="125" spans="6:12" x14ac:dyDescent="0.25">
      <c r="L125" s="2"/>
    </row>
    <row r="126" spans="6:12" x14ac:dyDescent="0.25">
      <c r="L126" s="2"/>
    </row>
    <row r="127" spans="6:12" x14ac:dyDescent="0.25">
      <c r="L127" s="2"/>
    </row>
    <row r="128" spans="6:12" x14ac:dyDescent="0.25">
      <c r="L128" s="2"/>
    </row>
    <row r="129" spans="12:12" x14ac:dyDescent="0.25">
      <c r="L129" s="2"/>
    </row>
    <row r="130" spans="12:12" x14ac:dyDescent="0.25">
      <c r="L130" s="2"/>
    </row>
    <row r="131" spans="12:12" x14ac:dyDescent="0.25">
      <c r="L131" s="2"/>
    </row>
    <row r="132" spans="12:12" x14ac:dyDescent="0.25">
      <c r="L132" s="2"/>
    </row>
    <row r="133" spans="12:12" x14ac:dyDescent="0.25">
      <c r="L133" s="2"/>
    </row>
    <row r="134" spans="12:12" x14ac:dyDescent="0.25">
      <c r="L134" s="2"/>
    </row>
  </sheetData>
  <mergeCells count="24">
    <mergeCell ref="J5:K5"/>
    <mergeCell ref="E1:I1"/>
    <mergeCell ref="B3:D3"/>
    <mergeCell ref="F3:I3"/>
    <mergeCell ref="A5:E5"/>
    <mergeCell ref="F5:I5"/>
    <mergeCell ref="D61:E61"/>
    <mergeCell ref="B7:E7"/>
    <mergeCell ref="C8:E8"/>
    <mergeCell ref="D9:E9"/>
    <mergeCell ref="C15:E15"/>
    <mergeCell ref="C28:E28"/>
    <mergeCell ref="C35:E35"/>
    <mergeCell ref="D36:E36"/>
    <mergeCell ref="D45:E45"/>
    <mergeCell ref="D55:E55"/>
    <mergeCell ref="C57:E57"/>
    <mergeCell ref="D80:E80"/>
    <mergeCell ref="C63:E63"/>
    <mergeCell ref="D64:E64"/>
    <mergeCell ref="C71:E71"/>
    <mergeCell ref="D72:E72"/>
    <mergeCell ref="C76:E76"/>
    <mergeCell ref="D77:E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8"/>
  <sheetViews>
    <sheetView workbookViewId="0">
      <selection activeCell="J52" sqref="J52"/>
    </sheetView>
  </sheetViews>
  <sheetFormatPr baseColWidth="10" defaultRowHeight="15" x14ac:dyDescent="0.25"/>
  <cols>
    <col min="1" max="1" width="3.7109375" customWidth="1"/>
    <col min="2" max="2" width="3.140625" customWidth="1"/>
    <col min="3" max="3" width="6" customWidth="1"/>
    <col min="4" max="4" width="7.28515625" customWidth="1"/>
    <col min="5" max="5" width="30.42578125" customWidth="1"/>
    <col min="6" max="9" width="9.85546875" customWidth="1"/>
    <col min="10" max="10" width="12.140625" customWidth="1"/>
  </cols>
  <sheetData>
    <row r="1" spans="1:256" ht="16.5" thickBot="1" x14ac:dyDescent="0.3">
      <c r="A1" s="908"/>
      <c r="B1" s="908"/>
      <c r="C1" s="908"/>
      <c r="D1" s="908"/>
      <c r="E1" s="1660" t="s">
        <v>716</v>
      </c>
      <c r="F1" s="1661"/>
      <c r="G1" s="1661"/>
      <c r="H1" s="1661"/>
      <c r="I1" s="1662"/>
      <c r="J1" s="908"/>
      <c r="K1" s="908"/>
      <c r="L1" s="908"/>
    </row>
    <row r="2" spans="1:256" ht="24" customHeight="1" x14ac:dyDescent="0.25"/>
    <row r="3" spans="1:256" ht="15.75" x14ac:dyDescent="0.25">
      <c r="A3" s="909"/>
      <c r="B3" s="910" t="s">
        <v>942</v>
      </c>
      <c r="C3" s="911"/>
      <c r="D3" s="911"/>
      <c r="E3" s="908"/>
      <c r="F3" s="912" t="s">
        <v>763</v>
      </c>
      <c r="G3" s="912"/>
      <c r="H3" s="912"/>
      <c r="I3" s="912"/>
      <c r="J3" s="908"/>
      <c r="K3" s="908"/>
      <c r="L3" s="908"/>
    </row>
    <row r="4" spans="1:256" ht="15.75" thickBot="1" x14ac:dyDescent="0.3">
      <c r="A4" s="908"/>
      <c r="B4" s="908"/>
      <c r="C4" s="908"/>
      <c r="D4" s="908"/>
      <c r="E4" s="908"/>
      <c r="F4" s="908"/>
      <c r="G4" s="908"/>
      <c r="H4" s="908"/>
      <c r="I4" s="908"/>
      <c r="J4" s="908"/>
      <c r="K4" s="908"/>
      <c r="L4" s="908"/>
    </row>
    <row r="5" spans="1:256" s="248" customFormat="1" ht="16.5" thickBot="1" x14ac:dyDescent="0.3">
      <c r="A5" s="1663" t="s">
        <v>719</v>
      </c>
      <c r="B5" s="1664"/>
      <c r="C5" s="1664"/>
      <c r="D5" s="1664"/>
      <c r="E5" s="1665"/>
      <c r="F5" s="913" t="s">
        <v>720</v>
      </c>
      <c r="G5" s="914"/>
      <c r="H5" s="914"/>
      <c r="I5" s="915"/>
      <c r="J5" s="1666" t="s">
        <v>721</v>
      </c>
      <c r="K5" s="1667"/>
      <c r="L5" s="916"/>
    </row>
    <row r="6" spans="1:256" s="706" customFormat="1" ht="24.75" thickBot="1" x14ac:dyDescent="0.25">
      <c r="A6" s="917" t="s">
        <v>723</v>
      </c>
      <c r="B6" s="918" t="s">
        <v>724</v>
      </c>
      <c r="C6" s="918" t="s">
        <v>764</v>
      </c>
      <c r="D6" s="918" t="s">
        <v>765</v>
      </c>
      <c r="E6" s="919" t="s">
        <v>725</v>
      </c>
      <c r="F6" s="920" t="s">
        <v>765</v>
      </c>
      <c r="G6" s="921" t="s">
        <v>764</v>
      </c>
      <c r="H6" s="920" t="s">
        <v>724</v>
      </c>
      <c r="I6" s="922" t="s">
        <v>723</v>
      </c>
      <c r="J6" s="923" t="s">
        <v>728</v>
      </c>
      <c r="K6" s="924" t="s">
        <v>729</v>
      </c>
      <c r="L6" s="925"/>
    </row>
    <row r="7" spans="1:256" s="503" customFormat="1" ht="12.75" x14ac:dyDescent="0.2">
      <c r="A7" s="926">
        <v>8</v>
      </c>
      <c r="B7" s="927" t="s">
        <v>753</v>
      </c>
      <c r="C7" s="927"/>
      <c r="D7" s="927"/>
      <c r="E7" s="928"/>
      <c r="F7" s="929"/>
      <c r="G7" s="929"/>
      <c r="H7" s="929"/>
      <c r="I7" s="930">
        <v>650000</v>
      </c>
      <c r="J7" s="931">
        <v>0</v>
      </c>
      <c r="K7" s="932">
        <v>650000</v>
      </c>
      <c r="L7" s="933"/>
      <c r="IV7" s="503">
        <v>650008</v>
      </c>
    </row>
    <row r="8" spans="1:256" s="503" customFormat="1" ht="12.75" x14ac:dyDescent="0.2">
      <c r="A8" s="934"/>
      <c r="B8" s="935">
        <v>82</v>
      </c>
      <c r="C8" s="936" t="s">
        <v>754</v>
      </c>
      <c r="D8" s="936"/>
      <c r="E8" s="937"/>
      <c r="F8" s="938"/>
      <c r="G8" s="938"/>
      <c r="H8" s="938">
        <v>650000</v>
      </c>
      <c r="I8" s="939"/>
      <c r="J8" s="940"/>
      <c r="K8" s="941">
        <v>650000</v>
      </c>
      <c r="L8" s="933"/>
    </row>
    <row r="9" spans="1:256" x14ac:dyDescent="0.25">
      <c r="A9" s="942"/>
      <c r="B9" s="943"/>
      <c r="C9" s="943">
        <v>821</v>
      </c>
      <c r="D9" s="944" t="s">
        <v>943</v>
      </c>
      <c r="E9" s="945"/>
      <c r="F9" s="946"/>
      <c r="G9" s="946">
        <v>650000</v>
      </c>
      <c r="H9" s="946"/>
      <c r="I9" s="947"/>
      <c r="J9" s="948"/>
      <c r="K9" s="949">
        <v>650000</v>
      </c>
      <c r="L9" s="908"/>
    </row>
    <row r="10" spans="1:256" ht="15.75" thickBot="1" x14ac:dyDescent="0.3">
      <c r="A10" s="950"/>
      <c r="B10" s="951"/>
      <c r="C10" s="951"/>
      <c r="D10" s="951">
        <v>82100</v>
      </c>
      <c r="E10" s="952" t="s">
        <v>944</v>
      </c>
      <c r="F10" s="953">
        <v>650000</v>
      </c>
      <c r="G10" s="953"/>
      <c r="H10" s="953"/>
      <c r="I10" s="954"/>
      <c r="J10" s="955"/>
      <c r="K10" s="956">
        <v>650000</v>
      </c>
      <c r="L10" s="908"/>
    </row>
    <row r="11" spans="1:256" s="503" customFormat="1" ht="12.75" x14ac:dyDescent="0.2">
      <c r="A11" s="934"/>
      <c r="B11" s="935">
        <v>87</v>
      </c>
      <c r="C11" s="936" t="s">
        <v>945</v>
      </c>
      <c r="D11" s="936"/>
      <c r="E11" s="937"/>
      <c r="F11" s="938"/>
      <c r="G11" s="938"/>
      <c r="H11" s="938">
        <v>0</v>
      </c>
      <c r="I11" s="957"/>
      <c r="J11" s="940">
        <v>0</v>
      </c>
      <c r="K11" s="941">
        <v>0</v>
      </c>
      <c r="L11" s="933"/>
    </row>
    <row r="12" spans="1:256" s="503" customFormat="1" ht="12.75" x14ac:dyDescent="0.2">
      <c r="A12" s="958"/>
      <c r="B12" s="959"/>
      <c r="C12" s="943">
        <v>870</v>
      </c>
      <c r="D12" s="944" t="s">
        <v>945</v>
      </c>
      <c r="E12" s="945"/>
      <c r="F12" s="959"/>
      <c r="G12" s="946">
        <v>0</v>
      </c>
      <c r="H12" s="946"/>
      <c r="I12" s="947"/>
      <c r="J12" s="960"/>
      <c r="K12" s="961">
        <v>0</v>
      </c>
      <c r="L12" s="933"/>
    </row>
    <row r="13" spans="1:256" s="503" customFormat="1" ht="12.75" x14ac:dyDescent="0.2">
      <c r="A13" s="958"/>
      <c r="B13" s="959"/>
      <c r="C13" s="943"/>
      <c r="D13" s="943">
        <v>87000</v>
      </c>
      <c r="E13" s="962" t="s">
        <v>946</v>
      </c>
      <c r="F13" s="963">
        <v>0</v>
      </c>
      <c r="G13" s="946"/>
      <c r="H13" s="946"/>
      <c r="I13" s="947"/>
      <c r="J13" s="960"/>
      <c r="K13" s="961"/>
      <c r="L13" s="933"/>
    </row>
    <row r="14" spans="1:256" s="503" customFormat="1" ht="13.5" thickBot="1" x14ac:dyDescent="0.25">
      <c r="A14" s="950"/>
      <c r="B14" s="951"/>
      <c r="C14" s="951"/>
      <c r="D14" s="951">
        <v>87001</v>
      </c>
      <c r="E14" s="952" t="s">
        <v>947</v>
      </c>
      <c r="F14" s="953">
        <v>0</v>
      </c>
      <c r="G14" s="953"/>
      <c r="H14" s="953"/>
      <c r="I14" s="954"/>
      <c r="J14" s="964"/>
      <c r="K14" s="965">
        <v>0</v>
      </c>
      <c r="L14" s="933"/>
    </row>
    <row r="15" spans="1:256" s="503" customFormat="1" ht="12.75" x14ac:dyDescent="0.2">
      <c r="A15" s="933"/>
      <c r="B15" s="933"/>
      <c r="C15" s="933"/>
      <c r="D15" s="933"/>
      <c r="E15" s="933"/>
      <c r="F15" s="933"/>
      <c r="G15" s="933"/>
      <c r="H15" s="933"/>
      <c r="I15" s="933"/>
      <c r="J15" s="933"/>
      <c r="K15" s="933"/>
      <c r="L15" s="933"/>
    </row>
    <row r="20" spans="1:9" x14ac:dyDescent="0.25">
      <c r="A20" s="150"/>
      <c r="B20" s="150"/>
      <c r="C20" s="150"/>
      <c r="D20" s="150"/>
      <c r="E20" s="150"/>
      <c r="F20" s="878"/>
      <c r="G20" s="878"/>
      <c r="H20" s="878"/>
      <c r="I20" s="878"/>
    </row>
    <row r="21" spans="1:9" x14ac:dyDescent="0.25">
      <c r="A21" s="150"/>
      <c r="B21" s="150"/>
      <c r="C21" s="150"/>
      <c r="D21" s="150"/>
      <c r="E21" s="150"/>
      <c r="F21" s="878"/>
      <c r="G21" s="878"/>
      <c r="H21" s="878"/>
      <c r="I21" s="878"/>
    </row>
    <row r="22" spans="1:9" x14ac:dyDescent="0.25">
      <c r="A22" s="150"/>
      <c r="B22" s="150"/>
      <c r="C22" s="150"/>
      <c r="D22" s="150"/>
      <c r="E22" s="150"/>
      <c r="F22" s="878"/>
      <c r="G22" s="878"/>
      <c r="H22" s="878"/>
      <c r="I22" s="878"/>
    </row>
    <row r="23" spans="1:9" x14ac:dyDescent="0.25">
      <c r="A23" s="150"/>
      <c r="B23" s="150"/>
      <c r="C23" s="150"/>
      <c r="D23" s="150"/>
      <c r="E23" s="150"/>
      <c r="F23" s="878"/>
      <c r="G23" s="878"/>
      <c r="H23" s="878"/>
      <c r="I23" s="878"/>
    </row>
    <row r="24" spans="1:9" x14ac:dyDescent="0.25">
      <c r="A24" s="150"/>
      <c r="B24" s="150"/>
      <c r="C24" s="150"/>
      <c r="D24" s="150"/>
      <c r="E24" s="150"/>
      <c r="F24" s="761"/>
      <c r="G24" s="761"/>
      <c r="H24" s="761"/>
      <c r="I24" s="761"/>
    </row>
    <row r="25" spans="1:9" x14ac:dyDescent="0.25">
      <c r="A25" s="150"/>
      <c r="B25" s="150"/>
      <c r="C25" s="150"/>
      <c r="D25" s="150"/>
      <c r="E25" s="150"/>
      <c r="F25" s="761"/>
      <c r="G25" s="761"/>
      <c r="H25" s="761"/>
      <c r="I25" s="761"/>
    </row>
    <row r="26" spans="1:9" x14ac:dyDescent="0.25">
      <c r="A26" s="150"/>
      <c r="B26" s="150"/>
      <c r="C26" s="150"/>
      <c r="D26" s="150"/>
      <c r="E26" s="150"/>
      <c r="F26" s="761"/>
      <c r="G26" s="761"/>
      <c r="H26" s="761"/>
      <c r="I26" s="761"/>
    </row>
    <row r="27" spans="1:9" x14ac:dyDescent="0.25">
      <c r="A27" s="150"/>
      <c r="B27" s="150"/>
      <c r="C27" s="150"/>
      <c r="D27" s="150"/>
      <c r="E27" s="150"/>
      <c r="F27" s="761"/>
      <c r="G27" s="761"/>
      <c r="H27" s="761"/>
      <c r="I27" s="761"/>
    </row>
    <row r="28" spans="1:9" x14ac:dyDescent="0.25">
      <c r="A28" s="150"/>
      <c r="B28" s="150"/>
      <c r="C28" s="150"/>
      <c r="D28" s="150"/>
      <c r="E28" s="150"/>
      <c r="F28" s="761"/>
      <c r="G28" s="761"/>
      <c r="H28" s="761"/>
      <c r="I28" s="761"/>
    </row>
    <row r="29" spans="1:9" x14ac:dyDescent="0.25">
      <c r="A29" s="150"/>
      <c r="B29" s="150"/>
      <c r="C29" s="150"/>
      <c r="D29" s="150"/>
      <c r="E29" s="150"/>
      <c r="F29" s="761"/>
      <c r="G29" s="761"/>
      <c r="H29" s="761"/>
      <c r="I29" s="761"/>
    </row>
    <row r="30" spans="1:9" x14ac:dyDescent="0.25">
      <c r="A30" s="150"/>
      <c r="B30" s="150"/>
      <c r="C30" s="150"/>
      <c r="D30" s="150"/>
      <c r="E30" s="150"/>
      <c r="F30" s="761"/>
      <c r="G30" s="761"/>
      <c r="H30" s="761"/>
      <c r="I30" s="761"/>
    </row>
    <row r="31" spans="1:9" x14ac:dyDescent="0.25">
      <c r="A31" s="150"/>
      <c r="B31" s="150"/>
      <c r="C31" s="150"/>
      <c r="D31" s="150"/>
      <c r="E31" s="150"/>
      <c r="F31" s="761"/>
      <c r="G31" s="761"/>
      <c r="H31" s="761"/>
      <c r="I31" s="761"/>
    </row>
    <row r="32" spans="1:9" x14ac:dyDescent="0.25">
      <c r="A32" s="150"/>
      <c r="B32" s="150"/>
      <c r="C32" s="150"/>
      <c r="D32" s="150"/>
      <c r="E32" s="150"/>
      <c r="F32" s="761"/>
      <c r="G32" s="761"/>
      <c r="H32" s="761"/>
      <c r="I32" s="761"/>
    </row>
    <row r="33" spans="1:9" x14ac:dyDescent="0.25">
      <c r="A33" s="150"/>
      <c r="B33" s="150"/>
      <c r="C33" s="150"/>
      <c r="D33" s="150"/>
      <c r="E33" s="150"/>
      <c r="F33" s="761"/>
      <c r="G33" s="761"/>
      <c r="H33" s="761"/>
      <c r="I33" s="761"/>
    </row>
    <row r="34" spans="1:9" x14ac:dyDescent="0.25">
      <c r="A34" s="150"/>
      <c r="B34" s="150"/>
      <c r="C34" s="150"/>
      <c r="D34" s="150"/>
      <c r="E34" s="150"/>
      <c r="F34" s="761"/>
      <c r="G34" s="761"/>
      <c r="H34" s="761"/>
      <c r="I34" s="761"/>
    </row>
    <row r="35" spans="1:9" x14ac:dyDescent="0.25">
      <c r="A35" s="150"/>
      <c r="B35" s="150"/>
      <c r="C35" s="150"/>
      <c r="D35" s="150"/>
      <c r="E35" s="150"/>
      <c r="F35" s="761"/>
      <c r="G35" s="761"/>
      <c r="H35" s="761"/>
      <c r="I35" s="761"/>
    </row>
    <row r="36" spans="1:9" x14ac:dyDescent="0.25">
      <c r="F36" s="761"/>
      <c r="G36" s="761"/>
      <c r="H36" s="761"/>
      <c r="I36" s="761"/>
    </row>
    <row r="37" spans="1:9" x14ac:dyDescent="0.25">
      <c r="F37" s="761"/>
      <c r="G37" s="761"/>
      <c r="H37" s="761"/>
      <c r="I37" s="761"/>
    </row>
    <row r="38" spans="1:9" x14ac:dyDescent="0.25">
      <c r="F38" s="761"/>
      <c r="G38" s="761"/>
      <c r="H38" s="761"/>
      <c r="I38" s="761"/>
    </row>
    <row r="39" spans="1:9" x14ac:dyDescent="0.25">
      <c r="B39" s="966"/>
      <c r="C39" s="966"/>
      <c r="D39" s="966"/>
      <c r="F39" s="761"/>
      <c r="G39" s="761"/>
      <c r="H39" s="761"/>
      <c r="I39" s="761"/>
    </row>
    <row r="40" spans="1:9" x14ac:dyDescent="0.25">
      <c r="D40" s="160"/>
      <c r="F40" s="761"/>
      <c r="G40" s="761"/>
      <c r="H40" s="761"/>
      <c r="I40" s="761"/>
    </row>
    <row r="41" spans="1:9" ht="15.75" thickBot="1" x14ac:dyDescent="0.3">
      <c r="D41" s="967"/>
      <c r="F41" s="761"/>
      <c r="G41" s="761"/>
      <c r="H41" s="761"/>
      <c r="I41" s="761"/>
    </row>
    <row r="42" spans="1:9" ht="15.75" thickTop="1" x14ac:dyDescent="0.25">
      <c r="F42" s="761"/>
      <c r="G42" s="761"/>
      <c r="H42" s="761"/>
      <c r="I42" s="761"/>
    </row>
    <row r="43" spans="1:9" x14ac:dyDescent="0.25">
      <c r="F43" s="761"/>
      <c r="G43" s="761"/>
      <c r="H43" s="761"/>
      <c r="I43" s="761"/>
    </row>
    <row r="44" spans="1:9" x14ac:dyDescent="0.25">
      <c r="F44" s="761"/>
      <c r="G44" s="761"/>
      <c r="H44" s="761"/>
      <c r="I44" s="761"/>
    </row>
    <row r="45" spans="1:9" x14ac:dyDescent="0.25">
      <c r="F45" s="878"/>
      <c r="G45" s="761"/>
      <c r="H45" s="761"/>
      <c r="I45" s="761"/>
    </row>
    <row r="46" spans="1:9" x14ac:dyDescent="0.25">
      <c r="F46" s="878"/>
      <c r="G46" s="761"/>
      <c r="H46" s="761"/>
      <c r="I46" s="761"/>
    </row>
    <row r="47" spans="1:9" x14ac:dyDescent="0.25">
      <c r="F47" s="878"/>
      <c r="G47" s="761"/>
      <c r="H47" s="761"/>
      <c r="I47" s="761"/>
    </row>
    <row r="48" spans="1:9" x14ac:dyDescent="0.25">
      <c r="F48" s="878"/>
      <c r="G48" s="761"/>
      <c r="H48" s="761"/>
      <c r="I48" s="761"/>
    </row>
    <row r="49" spans="6:9" x14ac:dyDescent="0.25">
      <c r="F49" s="878"/>
      <c r="G49" s="761"/>
      <c r="H49" s="761"/>
      <c r="I49" s="761"/>
    </row>
    <row r="50" spans="6:9" x14ac:dyDescent="0.25">
      <c r="F50" s="878"/>
      <c r="G50" s="761"/>
      <c r="H50" s="761"/>
      <c r="I50" s="761"/>
    </row>
    <row r="51" spans="6:9" x14ac:dyDescent="0.25">
      <c r="F51" s="878"/>
      <c r="G51" s="761"/>
      <c r="H51" s="761"/>
      <c r="I51" s="761"/>
    </row>
    <row r="52" spans="6:9" x14ac:dyDescent="0.25">
      <c r="F52" s="878"/>
      <c r="G52" s="761"/>
      <c r="H52" s="761"/>
      <c r="I52" s="761"/>
    </row>
    <row r="53" spans="6:9" x14ac:dyDescent="0.25">
      <c r="F53" s="761"/>
      <c r="G53" s="761"/>
      <c r="H53" s="761"/>
      <c r="I53" s="761"/>
    </row>
    <row r="54" spans="6:9" x14ac:dyDescent="0.25">
      <c r="F54" s="761"/>
      <c r="G54" s="761"/>
      <c r="H54" s="761"/>
      <c r="I54" s="761"/>
    </row>
    <row r="55" spans="6:9" x14ac:dyDescent="0.25">
      <c r="F55" s="761"/>
      <c r="G55" s="761"/>
      <c r="H55" s="761"/>
      <c r="I55" s="761"/>
    </row>
    <row r="56" spans="6:9" x14ac:dyDescent="0.25">
      <c r="F56" s="761"/>
      <c r="G56" s="761"/>
      <c r="H56" s="761"/>
      <c r="I56" s="761"/>
    </row>
    <row r="57" spans="6:9" x14ac:dyDescent="0.25">
      <c r="F57" s="761"/>
      <c r="G57" s="761"/>
      <c r="H57" s="761"/>
      <c r="I57" s="761"/>
    </row>
    <row r="58" spans="6:9" x14ac:dyDescent="0.25">
      <c r="F58" s="761"/>
      <c r="G58" s="761"/>
      <c r="H58" s="761"/>
      <c r="I58" s="761"/>
    </row>
    <row r="59" spans="6:9" x14ac:dyDescent="0.25">
      <c r="F59" s="761"/>
      <c r="G59" s="761"/>
      <c r="H59" s="761"/>
      <c r="I59" s="761"/>
    </row>
    <row r="60" spans="6:9" x14ac:dyDescent="0.25">
      <c r="F60" s="761"/>
      <c r="G60" s="761"/>
      <c r="H60" s="761"/>
      <c r="I60" s="761"/>
    </row>
    <row r="61" spans="6:9" x14ac:dyDescent="0.25">
      <c r="F61" s="761"/>
      <c r="G61" s="761"/>
      <c r="H61" s="761"/>
      <c r="I61" s="761"/>
    </row>
    <row r="62" spans="6:9" x14ac:dyDescent="0.25">
      <c r="F62" s="761"/>
      <c r="G62" s="761"/>
      <c r="H62" s="761"/>
      <c r="I62" s="761"/>
    </row>
    <row r="63" spans="6:9" x14ac:dyDescent="0.25">
      <c r="F63" s="761"/>
      <c r="G63" s="761"/>
      <c r="H63" s="761"/>
      <c r="I63" s="761"/>
    </row>
    <row r="64" spans="6:9" x14ac:dyDescent="0.25">
      <c r="F64" s="761"/>
      <c r="G64" s="761"/>
      <c r="H64" s="761"/>
      <c r="I64" s="761"/>
    </row>
    <row r="65" spans="6:9" x14ac:dyDescent="0.25">
      <c r="F65" s="761"/>
      <c r="G65" s="761"/>
      <c r="H65" s="761"/>
      <c r="I65" s="761"/>
    </row>
    <row r="66" spans="6:9" x14ac:dyDescent="0.25">
      <c r="F66" s="761"/>
      <c r="G66" s="761"/>
      <c r="H66" s="761"/>
      <c r="I66" s="761"/>
    </row>
    <row r="67" spans="6:9" x14ac:dyDescent="0.25">
      <c r="F67" s="761"/>
      <c r="G67" s="761"/>
      <c r="H67" s="761"/>
      <c r="I67" s="761"/>
    </row>
    <row r="68" spans="6:9" x14ac:dyDescent="0.25">
      <c r="F68" s="761"/>
      <c r="G68" s="761"/>
      <c r="H68" s="761"/>
      <c r="I68" s="761"/>
    </row>
    <row r="69" spans="6:9" x14ac:dyDescent="0.25">
      <c r="F69" s="761"/>
      <c r="G69" s="761"/>
      <c r="H69" s="761"/>
      <c r="I69" s="761"/>
    </row>
    <row r="70" spans="6:9" x14ac:dyDescent="0.25">
      <c r="F70" s="761"/>
      <c r="G70" s="761"/>
      <c r="H70" s="761"/>
      <c r="I70" s="761"/>
    </row>
    <row r="71" spans="6:9" x14ac:dyDescent="0.25">
      <c r="F71" s="761"/>
      <c r="G71" s="761"/>
      <c r="H71" s="761"/>
      <c r="I71" s="761"/>
    </row>
    <row r="72" spans="6:9" x14ac:dyDescent="0.25">
      <c r="F72" s="761"/>
      <c r="G72" s="761"/>
      <c r="H72" s="761"/>
      <c r="I72" s="761"/>
    </row>
    <row r="73" spans="6:9" x14ac:dyDescent="0.25">
      <c r="F73" s="761"/>
      <c r="G73" s="761"/>
      <c r="H73" s="761"/>
      <c r="I73" s="761"/>
    </row>
    <row r="74" spans="6:9" x14ac:dyDescent="0.25">
      <c r="F74" s="761"/>
      <c r="G74" s="761"/>
      <c r="H74" s="761"/>
      <c r="I74" s="761"/>
    </row>
    <row r="75" spans="6:9" x14ac:dyDescent="0.25">
      <c r="F75" s="761"/>
      <c r="G75" s="761"/>
      <c r="H75" s="761"/>
      <c r="I75" s="761"/>
    </row>
    <row r="76" spans="6:9" x14ac:dyDescent="0.25">
      <c r="F76" s="761"/>
      <c r="G76" s="761"/>
      <c r="H76" s="761"/>
      <c r="I76" s="761"/>
    </row>
    <row r="77" spans="6:9" x14ac:dyDescent="0.25">
      <c r="F77" s="761"/>
      <c r="G77" s="761"/>
      <c r="H77" s="761"/>
      <c r="I77" s="761"/>
    </row>
    <row r="78" spans="6:9" x14ac:dyDescent="0.25">
      <c r="F78" s="761"/>
      <c r="G78" s="761"/>
      <c r="H78" s="761"/>
      <c r="I78" s="761"/>
    </row>
    <row r="79" spans="6:9" x14ac:dyDescent="0.25">
      <c r="F79" s="761"/>
      <c r="G79" s="761"/>
      <c r="H79" s="761"/>
      <c r="I79" s="761"/>
    </row>
    <row r="80" spans="6:9" x14ac:dyDescent="0.25">
      <c r="F80" s="761"/>
      <c r="G80" s="761"/>
      <c r="H80" s="761"/>
      <c r="I80" s="761"/>
    </row>
    <row r="81" spans="6:9" x14ac:dyDescent="0.25">
      <c r="F81" s="761"/>
      <c r="G81" s="761"/>
      <c r="H81" s="761"/>
      <c r="I81" s="761"/>
    </row>
    <row r="82" spans="6:9" x14ac:dyDescent="0.25">
      <c r="F82" s="761"/>
      <c r="G82" s="761"/>
      <c r="H82" s="761"/>
      <c r="I82" s="761"/>
    </row>
    <row r="83" spans="6:9" x14ac:dyDescent="0.25">
      <c r="F83" s="761"/>
      <c r="G83" s="761"/>
      <c r="H83" s="761"/>
      <c r="I83" s="761"/>
    </row>
    <row r="84" spans="6:9" x14ac:dyDescent="0.25">
      <c r="F84" s="761"/>
      <c r="G84" s="761"/>
      <c r="H84" s="761"/>
      <c r="I84" s="761"/>
    </row>
    <row r="85" spans="6:9" x14ac:dyDescent="0.25">
      <c r="F85" s="761"/>
      <c r="G85" s="761"/>
      <c r="H85" s="761"/>
      <c r="I85" s="761"/>
    </row>
    <row r="86" spans="6:9" x14ac:dyDescent="0.25">
      <c r="F86" s="761"/>
      <c r="G86" s="761"/>
      <c r="H86" s="761"/>
      <c r="I86" s="761"/>
    </row>
    <row r="87" spans="6:9" x14ac:dyDescent="0.25">
      <c r="F87" s="761"/>
      <c r="G87" s="761"/>
      <c r="H87" s="761"/>
      <c r="I87" s="761"/>
    </row>
    <row r="88" spans="6:9" x14ac:dyDescent="0.25">
      <c r="F88" s="761"/>
      <c r="G88" s="761"/>
      <c r="H88" s="761"/>
      <c r="I88" s="761"/>
    </row>
    <row r="89" spans="6:9" x14ac:dyDescent="0.25">
      <c r="F89" s="761"/>
      <c r="G89" s="761"/>
      <c r="H89" s="761"/>
      <c r="I89" s="761"/>
    </row>
    <row r="90" spans="6:9" x14ac:dyDescent="0.25">
      <c r="F90" s="761"/>
      <c r="G90" s="761"/>
      <c r="H90" s="761"/>
      <c r="I90" s="761"/>
    </row>
    <row r="91" spans="6:9" x14ac:dyDescent="0.25">
      <c r="F91" s="761"/>
      <c r="G91" s="761"/>
      <c r="H91" s="761"/>
      <c r="I91" s="761"/>
    </row>
    <row r="92" spans="6:9" x14ac:dyDescent="0.25">
      <c r="F92" s="761"/>
      <c r="G92" s="761"/>
      <c r="H92" s="761"/>
      <c r="I92" s="761"/>
    </row>
    <row r="93" spans="6:9" x14ac:dyDescent="0.25">
      <c r="F93" s="761"/>
      <c r="G93" s="761"/>
      <c r="H93" s="761"/>
      <c r="I93" s="761"/>
    </row>
    <row r="94" spans="6:9" x14ac:dyDescent="0.25">
      <c r="F94" s="761"/>
      <c r="G94" s="761"/>
      <c r="H94" s="761"/>
      <c r="I94" s="761"/>
    </row>
    <row r="95" spans="6:9" x14ac:dyDescent="0.25">
      <c r="F95" s="761"/>
      <c r="G95" s="761"/>
      <c r="H95" s="761"/>
      <c r="I95" s="761"/>
    </row>
    <row r="96" spans="6:9" x14ac:dyDescent="0.25">
      <c r="F96" s="761"/>
      <c r="G96" s="761"/>
      <c r="H96" s="761"/>
      <c r="I96" s="761"/>
    </row>
    <row r="97" spans="6:9" x14ac:dyDescent="0.25">
      <c r="F97" s="761"/>
      <c r="G97" s="761"/>
      <c r="H97" s="761"/>
      <c r="I97" s="761"/>
    </row>
    <row r="98" spans="6:9" x14ac:dyDescent="0.25">
      <c r="F98" s="761"/>
      <c r="G98" s="761"/>
      <c r="H98" s="761"/>
      <c r="I98" s="761"/>
    </row>
    <row r="99" spans="6:9" x14ac:dyDescent="0.25">
      <c r="F99" s="761"/>
      <c r="G99" s="761"/>
      <c r="H99" s="761"/>
      <c r="I99" s="761"/>
    </row>
    <row r="100" spans="6:9" x14ac:dyDescent="0.25">
      <c r="F100" s="761"/>
      <c r="G100" s="761"/>
      <c r="H100" s="761"/>
      <c r="I100" s="761"/>
    </row>
    <row r="101" spans="6:9" x14ac:dyDescent="0.25">
      <c r="F101" s="761"/>
      <c r="G101" s="761"/>
      <c r="H101" s="761"/>
      <c r="I101" s="761"/>
    </row>
    <row r="102" spans="6:9" x14ac:dyDescent="0.25">
      <c r="F102" s="761"/>
      <c r="G102" s="761"/>
      <c r="H102" s="761"/>
      <c r="I102" s="761"/>
    </row>
    <row r="103" spans="6:9" x14ac:dyDescent="0.25">
      <c r="F103" s="761"/>
      <c r="G103" s="761"/>
      <c r="H103" s="761"/>
      <c r="I103" s="761"/>
    </row>
    <row r="104" spans="6:9" x14ac:dyDescent="0.25">
      <c r="F104" s="761"/>
      <c r="G104" s="761"/>
      <c r="H104" s="761"/>
      <c r="I104" s="761"/>
    </row>
    <row r="105" spans="6:9" x14ac:dyDescent="0.25">
      <c r="F105" s="761"/>
      <c r="G105" s="761"/>
      <c r="H105" s="761"/>
      <c r="I105" s="761"/>
    </row>
    <row r="106" spans="6:9" x14ac:dyDescent="0.25">
      <c r="F106" s="761"/>
      <c r="G106" s="761"/>
      <c r="H106" s="761"/>
      <c r="I106" s="761"/>
    </row>
    <row r="107" spans="6:9" x14ac:dyDescent="0.25">
      <c r="F107" s="761"/>
      <c r="G107" s="761"/>
      <c r="H107" s="761"/>
      <c r="I107" s="761"/>
    </row>
    <row r="108" spans="6:9" x14ac:dyDescent="0.25">
      <c r="F108" s="761"/>
      <c r="G108" s="761"/>
      <c r="H108" s="761"/>
      <c r="I108" s="761"/>
    </row>
    <row r="109" spans="6:9" ht="12.75" hidden="1" customHeight="1" x14ac:dyDescent="0.25">
      <c r="F109" s="761"/>
      <c r="G109" s="761"/>
      <c r="H109" s="761"/>
      <c r="I109" s="761"/>
    </row>
    <row r="110" spans="6:9" x14ac:dyDescent="0.25">
      <c r="F110" s="761"/>
      <c r="G110" s="761"/>
      <c r="H110" s="761"/>
      <c r="I110" s="761"/>
    </row>
    <row r="111" spans="6:9" x14ac:dyDescent="0.25">
      <c r="F111" s="761"/>
      <c r="G111" s="761"/>
      <c r="H111" s="761"/>
      <c r="I111" s="761"/>
    </row>
    <row r="112" spans="6:9" x14ac:dyDescent="0.25">
      <c r="F112" s="761"/>
      <c r="G112" s="761"/>
      <c r="H112" s="761"/>
      <c r="I112" s="761"/>
    </row>
    <row r="113" spans="6:9" x14ac:dyDescent="0.25">
      <c r="F113" s="761"/>
      <c r="G113" s="761"/>
      <c r="H113" s="761"/>
      <c r="I113" s="761"/>
    </row>
    <row r="114" spans="6:9" x14ac:dyDescent="0.25">
      <c r="F114" s="761"/>
      <c r="G114" s="761"/>
      <c r="H114" s="761"/>
      <c r="I114" s="761"/>
    </row>
    <row r="115" spans="6:9" x14ac:dyDescent="0.25">
      <c r="F115" s="761"/>
      <c r="G115" s="761"/>
      <c r="H115" s="761"/>
      <c r="I115" s="761"/>
    </row>
    <row r="116" spans="6:9" x14ac:dyDescent="0.25">
      <c r="F116" s="761"/>
      <c r="G116" s="761"/>
      <c r="H116" s="761"/>
      <c r="I116" s="761"/>
    </row>
    <row r="117" spans="6:9" x14ac:dyDescent="0.25">
      <c r="F117" s="761"/>
      <c r="G117" s="761"/>
      <c r="H117" s="761"/>
      <c r="I117" s="761"/>
    </row>
    <row r="118" spans="6:9" x14ac:dyDescent="0.25">
      <c r="F118" s="761"/>
      <c r="G118" s="761"/>
      <c r="H118" s="761"/>
      <c r="I118" s="761"/>
    </row>
    <row r="119" spans="6:9" x14ac:dyDescent="0.25">
      <c r="F119" s="761"/>
      <c r="G119" s="761"/>
      <c r="H119" s="761"/>
      <c r="I119" s="761"/>
    </row>
    <row r="120" spans="6:9" x14ac:dyDescent="0.25">
      <c r="F120" s="761"/>
      <c r="G120" s="761"/>
      <c r="H120" s="761"/>
      <c r="I120" s="761"/>
    </row>
    <row r="121" spans="6:9" x14ac:dyDescent="0.25">
      <c r="F121" s="761"/>
      <c r="G121" s="761"/>
      <c r="H121" s="761"/>
      <c r="I121" s="761"/>
    </row>
    <row r="122" spans="6:9" x14ac:dyDescent="0.25">
      <c r="F122" s="761"/>
      <c r="G122" s="761"/>
      <c r="H122" s="761"/>
      <c r="I122" s="761"/>
    </row>
    <row r="123" spans="6:9" x14ac:dyDescent="0.25">
      <c r="F123" s="761"/>
      <c r="G123" s="761"/>
      <c r="H123" s="761"/>
      <c r="I123" s="761"/>
    </row>
    <row r="124" spans="6:9" x14ac:dyDescent="0.25">
      <c r="F124" s="761"/>
      <c r="G124" s="761"/>
      <c r="H124" s="761"/>
      <c r="I124" s="761"/>
    </row>
    <row r="125" spans="6:9" x14ac:dyDescent="0.25">
      <c r="F125" s="761"/>
      <c r="G125" s="761"/>
      <c r="H125" s="761"/>
      <c r="I125" s="761"/>
    </row>
    <row r="126" spans="6:9" x14ac:dyDescent="0.25">
      <c r="F126" s="761"/>
      <c r="G126" s="761"/>
      <c r="H126" s="761"/>
      <c r="I126" s="761"/>
    </row>
    <row r="127" spans="6:9" x14ac:dyDescent="0.25">
      <c r="F127" s="761"/>
      <c r="G127" s="761"/>
      <c r="H127" s="761"/>
      <c r="I127" s="761"/>
    </row>
    <row r="128" spans="6:9" x14ac:dyDescent="0.25">
      <c r="F128" s="761"/>
      <c r="G128" s="761"/>
      <c r="H128" s="761"/>
      <c r="I128" s="761"/>
    </row>
    <row r="129" spans="6:9" x14ac:dyDescent="0.25">
      <c r="F129" s="761"/>
      <c r="G129" s="761"/>
      <c r="H129" s="761"/>
      <c r="I129" s="761"/>
    </row>
    <row r="130" spans="6:9" x14ac:dyDescent="0.25">
      <c r="F130" s="761"/>
      <c r="G130" s="761"/>
      <c r="H130" s="761"/>
      <c r="I130" s="761"/>
    </row>
    <row r="131" spans="6:9" x14ac:dyDescent="0.25">
      <c r="F131" s="761"/>
      <c r="G131" s="761"/>
      <c r="H131" s="761"/>
      <c r="I131" s="761"/>
    </row>
    <row r="132" spans="6:9" x14ac:dyDescent="0.25">
      <c r="F132" s="761"/>
      <c r="G132" s="761"/>
      <c r="H132" s="761"/>
      <c r="I132" s="761"/>
    </row>
    <row r="133" spans="6:9" x14ac:dyDescent="0.25">
      <c r="F133" s="761"/>
      <c r="G133" s="761"/>
      <c r="H133" s="761"/>
      <c r="I133" s="761"/>
    </row>
    <row r="134" spans="6:9" x14ac:dyDescent="0.25">
      <c r="F134" s="761"/>
      <c r="G134" s="761"/>
      <c r="H134" s="761"/>
      <c r="I134" s="761"/>
    </row>
    <row r="135" spans="6:9" x14ac:dyDescent="0.25">
      <c r="F135" s="761"/>
      <c r="G135" s="761"/>
      <c r="H135" s="761"/>
      <c r="I135" s="761"/>
    </row>
    <row r="136" spans="6:9" x14ac:dyDescent="0.25">
      <c r="F136" s="761"/>
      <c r="G136" s="761"/>
      <c r="H136" s="761"/>
      <c r="I136" s="761"/>
    </row>
    <row r="137" spans="6:9" x14ac:dyDescent="0.25">
      <c r="F137" s="761"/>
      <c r="G137" s="761"/>
      <c r="H137" s="761"/>
      <c r="I137" s="761"/>
    </row>
    <row r="138" spans="6:9" x14ac:dyDescent="0.25">
      <c r="F138" s="761"/>
      <c r="G138" s="761"/>
      <c r="H138" s="761"/>
      <c r="I138" s="761"/>
    </row>
    <row r="139" spans="6:9" x14ac:dyDescent="0.25">
      <c r="F139" s="761"/>
      <c r="G139" s="761"/>
      <c r="H139" s="761"/>
      <c r="I139" s="761"/>
    </row>
    <row r="140" spans="6:9" x14ac:dyDescent="0.25">
      <c r="F140" s="761"/>
      <c r="G140" s="761"/>
      <c r="H140" s="761"/>
      <c r="I140" s="761"/>
    </row>
    <row r="141" spans="6:9" x14ac:dyDescent="0.25">
      <c r="F141" s="761"/>
      <c r="G141" s="761"/>
      <c r="H141" s="761"/>
      <c r="I141" s="761"/>
    </row>
    <row r="142" spans="6:9" x14ac:dyDescent="0.25">
      <c r="F142" s="761"/>
      <c r="G142" s="761"/>
      <c r="H142" s="761"/>
      <c r="I142" s="761"/>
    </row>
    <row r="143" spans="6:9" x14ac:dyDescent="0.25">
      <c r="F143" s="761"/>
      <c r="G143" s="761"/>
      <c r="H143" s="761"/>
      <c r="I143" s="761"/>
    </row>
    <row r="144" spans="6:9" x14ac:dyDescent="0.25">
      <c r="F144" s="761"/>
      <c r="G144" s="761"/>
      <c r="H144" s="761"/>
      <c r="I144" s="761"/>
    </row>
    <row r="145" spans="6:9" x14ac:dyDescent="0.25">
      <c r="F145" s="761"/>
      <c r="G145" s="761"/>
      <c r="H145" s="761"/>
      <c r="I145" s="761"/>
    </row>
    <row r="146" spans="6:9" x14ac:dyDescent="0.25">
      <c r="F146" s="761"/>
      <c r="G146" s="761"/>
      <c r="H146" s="761"/>
      <c r="I146" s="761"/>
    </row>
    <row r="147" spans="6:9" x14ac:dyDescent="0.25">
      <c r="F147" s="761"/>
      <c r="G147" s="761"/>
      <c r="H147" s="761"/>
      <c r="I147" s="761"/>
    </row>
    <row r="148" spans="6:9" x14ac:dyDescent="0.25">
      <c r="F148" s="761"/>
      <c r="G148" s="761"/>
      <c r="H148" s="761"/>
      <c r="I148" s="761"/>
    </row>
    <row r="149" spans="6:9" x14ac:dyDescent="0.25">
      <c r="F149" s="761"/>
      <c r="G149" s="761"/>
      <c r="H149" s="761"/>
      <c r="I149" s="761"/>
    </row>
    <row r="150" spans="6:9" x14ac:dyDescent="0.25">
      <c r="F150" s="761"/>
      <c r="G150" s="761"/>
      <c r="H150" s="761"/>
      <c r="I150" s="761"/>
    </row>
    <row r="151" spans="6:9" x14ac:dyDescent="0.25">
      <c r="F151" s="761"/>
      <c r="G151" s="761"/>
      <c r="H151" s="761"/>
      <c r="I151" s="761"/>
    </row>
    <row r="152" spans="6:9" x14ac:dyDescent="0.25">
      <c r="F152" s="761"/>
      <c r="G152" s="761"/>
      <c r="H152" s="761"/>
      <c r="I152" s="761"/>
    </row>
    <row r="153" spans="6:9" x14ac:dyDescent="0.25">
      <c r="F153" s="761"/>
      <c r="G153" s="879"/>
      <c r="H153" s="761"/>
      <c r="I153" s="761"/>
    </row>
    <row r="154" spans="6:9" x14ac:dyDescent="0.25">
      <c r="F154" s="761"/>
      <c r="G154" s="761"/>
      <c r="H154" s="761"/>
      <c r="I154" s="761"/>
    </row>
    <row r="155" spans="6:9" x14ac:dyDescent="0.25">
      <c r="F155" s="761"/>
      <c r="G155" s="761"/>
      <c r="H155" s="761"/>
      <c r="I155" s="761"/>
    </row>
    <row r="156" spans="6:9" x14ac:dyDescent="0.25">
      <c r="F156" s="761"/>
      <c r="G156" s="761"/>
      <c r="H156" s="761"/>
      <c r="I156" s="761"/>
    </row>
    <row r="157" spans="6:9" x14ac:dyDescent="0.25">
      <c r="F157" s="761"/>
      <c r="G157" s="761">
        <v>0</v>
      </c>
      <c r="H157" s="761"/>
      <c r="I157" s="761"/>
    </row>
    <row r="158" spans="6:9" x14ac:dyDescent="0.25">
      <c r="F158" s="761"/>
      <c r="G158" s="761"/>
      <c r="H158" s="761"/>
      <c r="I158" s="761"/>
    </row>
    <row r="159" spans="6:9" x14ac:dyDescent="0.25">
      <c r="F159" s="761"/>
      <c r="G159" s="761"/>
      <c r="H159" s="761"/>
      <c r="I159" s="761"/>
    </row>
    <row r="160" spans="6:9" x14ac:dyDescent="0.25">
      <c r="F160" s="761"/>
      <c r="G160" s="761"/>
      <c r="H160" s="761"/>
      <c r="I160" s="761"/>
    </row>
    <row r="161" spans="6:9" x14ac:dyDescent="0.25">
      <c r="F161" s="761"/>
      <c r="G161" s="761"/>
      <c r="H161" s="761"/>
      <c r="I161" s="761"/>
    </row>
    <row r="162" spans="6:9" x14ac:dyDescent="0.25">
      <c r="F162" s="761"/>
      <c r="G162" s="761"/>
      <c r="H162" s="761"/>
      <c r="I162" s="761"/>
    </row>
    <row r="163" spans="6:9" x14ac:dyDescent="0.25">
      <c r="F163" s="761"/>
      <c r="G163" s="761"/>
      <c r="H163" s="761"/>
      <c r="I163" s="761"/>
    </row>
    <row r="164" spans="6:9" x14ac:dyDescent="0.25">
      <c r="F164" s="761"/>
      <c r="G164" s="761"/>
      <c r="H164" s="761"/>
      <c r="I164" s="761"/>
    </row>
    <row r="165" spans="6:9" x14ac:dyDescent="0.25">
      <c r="F165" s="761"/>
      <c r="G165" s="761"/>
      <c r="H165" s="761"/>
      <c r="I165" s="761"/>
    </row>
    <row r="166" spans="6:9" x14ac:dyDescent="0.25">
      <c r="F166" s="761"/>
      <c r="G166" s="761"/>
      <c r="H166" s="761"/>
      <c r="I166" s="761"/>
    </row>
    <row r="167" spans="6:9" x14ac:dyDescent="0.25">
      <c r="F167" s="761"/>
      <c r="G167" s="761"/>
      <c r="H167" s="761"/>
      <c r="I167" s="761"/>
    </row>
    <row r="168" spans="6:9" x14ac:dyDescent="0.25">
      <c r="F168" s="761"/>
      <c r="G168" s="761"/>
      <c r="H168" s="761"/>
      <c r="I168" s="761"/>
    </row>
    <row r="169" spans="6:9" x14ac:dyDescent="0.25">
      <c r="F169" s="761"/>
      <c r="G169" s="761"/>
      <c r="H169" s="761"/>
      <c r="I169" s="761"/>
    </row>
    <row r="170" spans="6:9" x14ac:dyDescent="0.25">
      <c r="F170" s="761"/>
      <c r="G170" s="761"/>
      <c r="H170" s="761"/>
      <c r="I170" s="761"/>
    </row>
    <row r="171" spans="6:9" x14ac:dyDescent="0.25">
      <c r="F171" s="761"/>
      <c r="G171" s="761"/>
      <c r="H171" s="761"/>
      <c r="I171" s="761"/>
    </row>
    <row r="172" spans="6:9" x14ac:dyDescent="0.25">
      <c r="F172" s="761"/>
      <c r="G172" s="761"/>
      <c r="H172" s="761"/>
      <c r="I172" s="761"/>
    </row>
    <row r="173" spans="6:9" x14ac:dyDescent="0.25">
      <c r="F173" s="761"/>
      <c r="G173" s="761"/>
      <c r="H173" s="761"/>
      <c r="I173" s="761"/>
    </row>
    <row r="174" spans="6:9" x14ac:dyDescent="0.25">
      <c r="F174" s="761"/>
      <c r="G174" s="761"/>
      <c r="H174" s="761"/>
      <c r="I174" s="761"/>
    </row>
    <row r="175" spans="6:9" x14ac:dyDescent="0.25">
      <c r="F175" s="761"/>
      <c r="G175" s="761"/>
      <c r="H175" s="761"/>
      <c r="I175" s="761"/>
    </row>
    <row r="176" spans="6:9" x14ac:dyDescent="0.25">
      <c r="F176" s="761"/>
      <c r="G176" s="761"/>
      <c r="H176" s="761"/>
      <c r="I176" s="761"/>
    </row>
    <row r="177" spans="6:9" x14ac:dyDescent="0.25">
      <c r="F177" s="761"/>
      <c r="G177" s="761"/>
      <c r="H177" s="761"/>
      <c r="I177" s="761"/>
    </row>
    <row r="178" spans="6:9" x14ac:dyDescent="0.25">
      <c r="F178" s="761"/>
      <c r="G178" s="761"/>
      <c r="H178" s="761"/>
      <c r="I178" s="761"/>
    </row>
    <row r="179" spans="6:9" x14ac:dyDescent="0.25">
      <c r="F179" s="761"/>
      <c r="G179" s="761"/>
      <c r="H179" s="761"/>
      <c r="I179" s="761"/>
    </row>
    <row r="180" spans="6:9" x14ac:dyDescent="0.25">
      <c r="F180" s="761"/>
      <c r="G180" s="761"/>
      <c r="H180" s="761"/>
      <c r="I180" s="761"/>
    </row>
    <row r="181" spans="6:9" x14ac:dyDescent="0.25">
      <c r="F181" s="761"/>
      <c r="G181" s="761"/>
      <c r="H181" s="761"/>
      <c r="I181" s="761"/>
    </row>
    <row r="182" spans="6:9" x14ac:dyDescent="0.25">
      <c r="F182" s="761"/>
      <c r="G182" s="761"/>
      <c r="H182" s="761"/>
      <c r="I182" s="761"/>
    </row>
    <row r="183" spans="6:9" x14ac:dyDescent="0.25">
      <c r="F183" s="761"/>
      <c r="G183" s="761"/>
      <c r="H183" s="761"/>
      <c r="I183" s="761"/>
    </row>
    <row r="184" spans="6:9" x14ac:dyDescent="0.25">
      <c r="F184" s="761"/>
      <c r="G184" s="761"/>
      <c r="H184" s="761"/>
      <c r="I184" s="761"/>
    </row>
    <row r="185" spans="6:9" x14ac:dyDescent="0.25">
      <c r="F185" s="761"/>
      <c r="G185" s="761"/>
      <c r="H185" s="761"/>
      <c r="I185" s="761"/>
    </row>
    <row r="186" spans="6:9" x14ac:dyDescent="0.25">
      <c r="F186" s="761"/>
      <c r="G186" s="761"/>
      <c r="H186" s="761"/>
      <c r="I186" s="761"/>
    </row>
    <row r="187" spans="6:9" x14ac:dyDescent="0.25">
      <c r="F187" s="761"/>
      <c r="G187" s="761"/>
      <c r="H187" s="761"/>
      <c r="I187" s="761"/>
    </row>
    <row r="188" spans="6:9" x14ac:dyDescent="0.25">
      <c r="F188" s="761"/>
      <c r="G188" s="761"/>
      <c r="H188" s="761"/>
      <c r="I188" s="761"/>
    </row>
    <row r="189" spans="6:9" x14ac:dyDescent="0.25">
      <c r="F189" s="761"/>
      <c r="G189" s="761"/>
      <c r="H189" s="761"/>
      <c r="I189" s="761"/>
    </row>
    <row r="190" spans="6:9" x14ac:dyDescent="0.25">
      <c r="F190" s="761"/>
      <c r="G190" s="761"/>
      <c r="H190" s="761"/>
      <c r="I190" s="761"/>
    </row>
    <row r="191" spans="6:9" x14ac:dyDescent="0.25">
      <c r="F191" s="761"/>
      <c r="G191" s="761"/>
      <c r="H191" s="761"/>
      <c r="I191" s="761"/>
    </row>
    <row r="192" spans="6:9" x14ac:dyDescent="0.25">
      <c r="F192" s="761"/>
      <c r="G192" s="761"/>
      <c r="H192" s="761"/>
      <c r="I192" s="761"/>
    </row>
    <row r="193" spans="6:9" x14ac:dyDescent="0.25">
      <c r="F193" s="761"/>
      <c r="G193" s="761"/>
      <c r="H193" s="761"/>
      <c r="I193" s="761"/>
    </row>
    <row r="194" spans="6:9" x14ac:dyDescent="0.25">
      <c r="F194" s="761"/>
      <c r="G194" s="761"/>
      <c r="H194" s="761"/>
      <c r="I194" s="761"/>
    </row>
    <row r="195" spans="6:9" x14ac:dyDescent="0.25">
      <c r="F195" s="761"/>
      <c r="G195" s="761"/>
      <c r="H195" s="761"/>
      <c r="I195" s="761"/>
    </row>
    <row r="196" spans="6:9" x14ac:dyDescent="0.25">
      <c r="F196" s="761"/>
      <c r="G196" s="761"/>
      <c r="H196" s="761"/>
      <c r="I196" s="761"/>
    </row>
    <row r="197" spans="6:9" x14ac:dyDescent="0.25">
      <c r="F197" s="761"/>
      <c r="G197" s="761"/>
      <c r="H197" s="761"/>
      <c r="I197" s="761"/>
    </row>
    <row r="198" spans="6:9" x14ac:dyDescent="0.25">
      <c r="F198" s="761"/>
      <c r="G198" s="761"/>
      <c r="H198" s="761"/>
      <c r="I198" s="761"/>
    </row>
    <row r="199" spans="6:9" x14ac:dyDescent="0.25">
      <c r="F199" s="761"/>
      <c r="G199" s="761"/>
      <c r="H199" s="761"/>
      <c r="I199" s="761"/>
    </row>
    <row r="200" spans="6:9" x14ac:dyDescent="0.25">
      <c r="F200" s="761"/>
      <c r="G200" s="761"/>
      <c r="H200" s="761"/>
      <c r="I200" s="761"/>
    </row>
    <row r="201" spans="6:9" x14ac:dyDescent="0.25">
      <c r="F201" s="761"/>
      <c r="G201" s="761"/>
      <c r="H201" s="761"/>
      <c r="I201" s="761"/>
    </row>
    <row r="202" spans="6:9" x14ac:dyDescent="0.25">
      <c r="F202" s="761"/>
      <c r="G202" s="761"/>
      <c r="H202" s="761"/>
      <c r="I202" s="761"/>
    </row>
    <row r="203" spans="6:9" x14ac:dyDescent="0.25">
      <c r="F203" s="761"/>
      <c r="G203" s="761"/>
      <c r="H203" s="761"/>
      <c r="I203" s="761"/>
    </row>
    <row r="204" spans="6:9" x14ac:dyDescent="0.25">
      <c r="F204" s="761"/>
      <c r="G204" s="761"/>
      <c r="H204" s="761"/>
      <c r="I204" s="761"/>
    </row>
    <row r="205" spans="6:9" x14ac:dyDescent="0.25">
      <c r="F205" s="761"/>
      <c r="G205" s="761"/>
      <c r="H205" s="761"/>
      <c r="I205" s="761"/>
    </row>
    <row r="206" spans="6:9" x14ac:dyDescent="0.25">
      <c r="F206" s="761"/>
      <c r="G206" s="761"/>
      <c r="H206" s="761"/>
      <c r="I206" s="761"/>
    </row>
    <row r="207" spans="6:9" x14ac:dyDescent="0.25">
      <c r="F207" s="761"/>
      <c r="G207" s="761"/>
      <c r="H207" s="761"/>
      <c r="I207" s="761"/>
    </row>
    <row r="208" spans="6:9" x14ac:dyDescent="0.25">
      <c r="F208" s="761"/>
      <c r="G208" s="761"/>
      <c r="H208" s="761"/>
      <c r="I208" s="761"/>
    </row>
    <row r="209" spans="6:9" x14ac:dyDescent="0.25">
      <c r="F209" s="761"/>
      <c r="G209" s="761"/>
      <c r="H209" s="761"/>
      <c r="I209" s="761"/>
    </row>
    <row r="210" spans="6:9" x14ac:dyDescent="0.25">
      <c r="F210" s="761"/>
      <c r="G210" s="761"/>
      <c r="H210" s="761"/>
      <c r="I210" s="761"/>
    </row>
    <row r="211" spans="6:9" x14ac:dyDescent="0.25">
      <c r="F211" s="761"/>
      <c r="G211" s="761"/>
      <c r="H211" s="761"/>
      <c r="I211" s="761"/>
    </row>
    <row r="212" spans="6:9" x14ac:dyDescent="0.25">
      <c r="F212" s="761"/>
      <c r="G212" s="761"/>
      <c r="H212" s="761"/>
      <c r="I212" s="761"/>
    </row>
    <row r="213" spans="6:9" x14ac:dyDescent="0.25">
      <c r="F213" s="761"/>
      <c r="G213" s="761"/>
      <c r="H213" s="761"/>
      <c r="I213" s="761"/>
    </row>
    <row r="214" spans="6:9" x14ac:dyDescent="0.25">
      <c r="F214" s="761"/>
      <c r="G214" s="761"/>
      <c r="H214" s="761"/>
      <c r="I214" s="761"/>
    </row>
    <row r="215" spans="6:9" x14ac:dyDescent="0.25">
      <c r="F215" s="761"/>
      <c r="G215" s="761"/>
      <c r="H215" s="761"/>
      <c r="I215" s="761"/>
    </row>
    <row r="216" spans="6:9" x14ac:dyDescent="0.25">
      <c r="F216" s="761"/>
      <c r="G216" s="761"/>
      <c r="H216" s="761"/>
      <c r="I216" s="761"/>
    </row>
    <row r="217" spans="6:9" x14ac:dyDescent="0.25">
      <c r="F217" s="761"/>
      <c r="G217" s="761"/>
      <c r="H217" s="761"/>
      <c r="I217" s="761"/>
    </row>
    <row r="218" spans="6:9" x14ac:dyDescent="0.25">
      <c r="F218" s="761"/>
      <c r="G218" s="761"/>
      <c r="H218" s="761"/>
      <c r="I218" s="761"/>
    </row>
    <row r="219" spans="6:9" x14ac:dyDescent="0.25">
      <c r="F219" s="761"/>
      <c r="G219" s="761"/>
      <c r="H219" s="761"/>
      <c r="I219" s="761"/>
    </row>
    <row r="220" spans="6:9" x14ac:dyDescent="0.25">
      <c r="F220" s="761"/>
      <c r="G220" s="761"/>
      <c r="H220" s="761"/>
      <c r="I220" s="761"/>
    </row>
    <row r="221" spans="6:9" x14ac:dyDescent="0.25">
      <c r="F221" s="761"/>
      <c r="G221" s="761"/>
      <c r="H221" s="761"/>
      <c r="I221" s="761"/>
    </row>
    <row r="222" spans="6:9" x14ac:dyDescent="0.25">
      <c r="F222" s="761"/>
      <c r="G222" s="761"/>
      <c r="H222" s="761"/>
      <c r="I222" s="761"/>
    </row>
    <row r="223" spans="6:9" x14ac:dyDescent="0.25">
      <c r="F223" s="761"/>
      <c r="G223" s="761"/>
      <c r="H223" s="761"/>
      <c r="I223" s="761"/>
    </row>
    <row r="224" spans="6:9" x14ac:dyDescent="0.25">
      <c r="F224" s="761"/>
      <c r="G224" s="761"/>
      <c r="H224" s="761"/>
      <c r="I224" s="761"/>
    </row>
    <row r="225" spans="6:9" x14ac:dyDescent="0.25">
      <c r="F225" s="761"/>
      <c r="G225" s="761"/>
      <c r="H225" s="761"/>
      <c r="I225" s="761"/>
    </row>
    <row r="226" spans="6:9" x14ac:dyDescent="0.25">
      <c r="F226" s="761"/>
      <c r="G226" s="761"/>
      <c r="H226" s="761"/>
      <c r="I226" s="761"/>
    </row>
    <row r="227" spans="6:9" x14ac:dyDescent="0.25">
      <c r="F227" s="761"/>
      <c r="G227" s="761"/>
      <c r="H227" s="761"/>
      <c r="I227" s="761"/>
    </row>
    <row r="228" spans="6:9" x14ac:dyDescent="0.25">
      <c r="F228" s="761"/>
      <c r="G228" s="761"/>
      <c r="H228" s="761"/>
      <c r="I228" s="761"/>
    </row>
    <row r="229" spans="6:9" x14ac:dyDescent="0.25">
      <c r="F229" s="761"/>
      <c r="G229" s="761"/>
      <c r="H229" s="761"/>
      <c r="I229" s="761"/>
    </row>
    <row r="230" spans="6:9" x14ac:dyDescent="0.25">
      <c r="F230" s="761"/>
      <c r="G230" s="761"/>
      <c r="H230" s="761"/>
      <c r="I230" s="761"/>
    </row>
    <row r="231" spans="6:9" x14ac:dyDescent="0.25">
      <c r="F231" s="761"/>
      <c r="G231" s="761"/>
      <c r="H231" s="761"/>
      <c r="I231" s="761"/>
    </row>
    <row r="232" spans="6:9" x14ac:dyDescent="0.25">
      <c r="F232" s="761"/>
      <c r="G232" s="761"/>
      <c r="H232" s="761"/>
      <c r="I232" s="761"/>
    </row>
    <row r="233" spans="6:9" x14ac:dyDescent="0.25">
      <c r="F233" s="761"/>
      <c r="G233" s="761"/>
      <c r="H233" s="761"/>
      <c r="I233" s="761"/>
    </row>
    <row r="234" spans="6:9" x14ac:dyDescent="0.25">
      <c r="F234" s="761"/>
      <c r="G234" s="761"/>
      <c r="H234" s="761"/>
      <c r="I234" s="761"/>
    </row>
    <row r="235" spans="6:9" x14ac:dyDescent="0.25">
      <c r="F235" s="761"/>
      <c r="G235" s="761"/>
      <c r="H235" s="761"/>
      <c r="I235" s="761"/>
    </row>
    <row r="236" spans="6:9" x14ac:dyDescent="0.25">
      <c r="F236" s="761"/>
      <c r="G236" s="761"/>
      <c r="H236" s="761"/>
      <c r="I236" s="761"/>
    </row>
    <row r="237" spans="6:9" x14ac:dyDescent="0.25">
      <c r="F237" s="761"/>
      <c r="G237" s="761"/>
      <c r="H237" s="761"/>
      <c r="I237" s="761"/>
    </row>
    <row r="238" spans="6:9" x14ac:dyDescent="0.25">
      <c r="F238" s="761"/>
      <c r="G238" s="761"/>
      <c r="H238" s="761"/>
      <c r="I238" s="761"/>
    </row>
    <row r="239" spans="6:9" x14ac:dyDescent="0.25">
      <c r="F239" s="761"/>
      <c r="G239" s="761"/>
      <c r="H239" s="761"/>
      <c r="I239" s="761"/>
    </row>
    <row r="240" spans="6:9" x14ac:dyDescent="0.25">
      <c r="F240" s="761"/>
      <c r="G240" s="761"/>
      <c r="H240" s="761"/>
      <c r="I240" s="761"/>
    </row>
    <row r="241" spans="6:9" x14ac:dyDescent="0.25">
      <c r="F241" s="761"/>
      <c r="G241" s="761"/>
      <c r="H241" s="761"/>
      <c r="I241" s="761"/>
    </row>
    <row r="242" spans="6:9" x14ac:dyDescent="0.25">
      <c r="F242" s="761"/>
      <c r="G242" s="761"/>
      <c r="H242" s="761"/>
      <c r="I242" s="761"/>
    </row>
    <row r="243" spans="6:9" x14ac:dyDescent="0.25">
      <c r="F243" s="761"/>
      <c r="G243" s="761"/>
      <c r="H243" s="761"/>
      <c r="I243" s="761"/>
    </row>
    <row r="244" spans="6:9" x14ac:dyDescent="0.25">
      <c r="F244" s="761"/>
      <c r="G244" s="761"/>
      <c r="H244" s="761"/>
      <c r="I244" s="761"/>
    </row>
    <row r="245" spans="6:9" x14ac:dyDescent="0.25">
      <c r="F245" s="761"/>
      <c r="G245" s="761"/>
      <c r="H245" s="761"/>
      <c r="I245" s="761"/>
    </row>
    <row r="246" spans="6:9" x14ac:dyDescent="0.25">
      <c r="F246" s="761"/>
      <c r="G246" s="761"/>
      <c r="H246" s="761"/>
      <c r="I246" s="761"/>
    </row>
    <row r="247" spans="6:9" x14ac:dyDescent="0.25">
      <c r="F247" s="761"/>
      <c r="G247" s="761"/>
      <c r="H247" s="761"/>
      <c r="I247" s="761"/>
    </row>
    <row r="248" spans="6:9" x14ac:dyDescent="0.25">
      <c r="F248" s="761"/>
      <c r="G248" s="761"/>
      <c r="H248" s="761"/>
      <c r="I248" s="761"/>
    </row>
    <row r="249" spans="6:9" x14ac:dyDescent="0.25">
      <c r="F249" s="761"/>
      <c r="G249" s="761"/>
      <c r="H249" s="761"/>
      <c r="I249" s="761"/>
    </row>
    <row r="250" spans="6:9" x14ac:dyDescent="0.25">
      <c r="F250" s="761"/>
      <c r="G250" s="761"/>
      <c r="H250" s="761"/>
      <c r="I250" s="761"/>
    </row>
    <row r="251" spans="6:9" x14ac:dyDescent="0.25">
      <c r="F251" s="761"/>
      <c r="G251" s="761"/>
      <c r="H251" s="761"/>
      <c r="I251" s="761"/>
    </row>
    <row r="252" spans="6:9" x14ac:dyDescent="0.25">
      <c r="F252" s="761"/>
      <c r="G252" s="761"/>
      <c r="H252" s="761"/>
      <c r="I252" s="761"/>
    </row>
    <row r="253" spans="6:9" x14ac:dyDescent="0.25">
      <c r="F253" s="761"/>
      <c r="G253" s="761"/>
      <c r="H253" s="761"/>
      <c r="I253" s="761"/>
    </row>
    <row r="254" spans="6:9" x14ac:dyDescent="0.25">
      <c r="F254" s="761"/>
      <c r="G254" s="761"/>
      <c r="H254" s="761"/>
      <c r="I254" s="761"/>
    </row>
    <row r="255" spans="6:9" x14ac:dyDescent="0.25">
      <c r="F255" s="761"/>
      <c r="G255" s="761"/>
      <c r="H255" s="761"/>
      <c r="I255" s="761"/>
    </row>
    <row r="256" spans="6:9" x14ac:dyDescent="0.25">
      <c r="F256" s="761"/>
      <c r="G256" s="761"/>
      <c r="H256" s="761"/>
      <c r="I256" s="761"/>
    </row>
    <row r="257" spans="6:9" x14ac:dyDescent="0.25">
      <c r="F257" s="761"/>
      <c r="G257" s="761"/>
      <c r="H257" s="761"/>
      <c r="I257" s="761"/>
    </row>
    <row r="258" spans="6:9" x14ac:dyDescent="0.25">
      <c r="F258" s="761"/>
      <c r="G258" s="761"/>
      <c r="H258" s="761"/>
      <c r="I258" s="761"/>
    </row>
    <row r="259" spans="6:9" x14ac:dyDescent="0.25">
      <c r="F259" s="761"/>
      <c r="G259" s="761"/>
      <c r="H259" s="761"/>
      <c r="I259" s="761"/>
    </row>
    <row r="260" spans="6:9" x14ac:dyDescent="0.25">
      <c r="F260" s="761"/>
      <c r="G260" s="761"/>
      <c r="H260" s="761"/>
      <c r="I260" s="761"/>
    </row>
    <row r="261" spans="6:9" x14ac:dyDescent="0.25">
      <c r="F261" s="761"/>
      <c r="G261" s="761"/>
      <c r="H261" s="761"/>
      <c r="I261" s="761"/>
    </row>
    <row r="262" spans="6:9" x14ac:dyDescent="0.25">
      <c r="F262" s="761"/>
      <c r="G262" s="761"/>
      <c r="H262" s="761"/>
      <c r="I262" s="761"/>
    </row>
    <row r="263" spans="6:9" x14ac:dyDescent="0.25">
      <c r="F263" s="761"/>
      <c r="G263" s="761"/>
      <c r="H263" s="761"/>
      <c r="I263" s="761"/>
    </row>
    <row r="264" spans="6:9" x14ac:dyDescent="0.25">
      <c r="F264" s="761"/>
      <c r="G264" s="761"/>
      <c r="H264" s="761"/>
      <c r="I264" s="761"/>
    </row>
    <row r="265" spans="6:9" x14ac:dyDescent="0.25">
      <c r="F265" s="761"/>
      <c r="G265" s="761"/>
      <c r="H265" s="761"/>
      <c r="I265" s="761"/>
    </row>
    <row r="266" spans="6:9" x14ac:dyDescent="0.25">
      <c r="F266" s="761"/>
      <c r="G266" s="761"/>
      <c r="H266" s="761"/>
      <c r="I266" s="761"/>
    </row>
    <row r="267" spans="6:9" x14ac:dyDescent="0.25">
      <c r="F267" s="761"/>
      <c r="G267" s="761"/>
      <c r="H267" s="761"/>
      <c r="I267" s="761"/>
    </row>
    <row r="268" spans="6:9" x14ac:dyDescent="0.25">
      <c r="F268" s="761"/>
      <c r="G268" s="761"/>
      <c r="H268" s="761"/>
      <c r="I268" s="761"/>
    </row>
    <row r="269" spans="6:9" x14ac:dyDescent="0.25">
      <c r="F269" s="761"/>
      <c r="G269" s="761"/>
      <c r="H269" s="761"/>
      <c r="I269" s="761"/>
    </row>
    <row r="270" spans="6:9" x14ac:dyDescent="0.25">
      <c r="F270" s="761"/>
      <c r="G270" s="761"/>
      <c r="H270" s="761"/>
      <c r="I270" s="761"/>
    </row>
    <row r="271" spans="6:9" x14ac:dyDescent="0.25">
      <c r="F271" s="761"/>
      <c r="G271" s="761"/>
      <c r="H271" s="761"/>
      <c r="I271" s="761"/>
    </row>
    <row r="272" spans="6:9" x14ac:dyDescent="0.25">
      <c r="F272" s="761"/>
      <c r="G272" s="761"/>
      <c r="H272" s="761"/>
      <c r="I272" s="761"/>
    </row>
    <row r="273" spans="6:9" x14ac:dyDescent="0.25">
      <c r="F273" s="761"/>
      <c r="G273" s="761"/>
      <c r="H273" s="761"/>
      <c r="I273" s="761"/>
    </row>
    <row r="274" spans="6:9" x14ac:dyDescent="0.25">
      <c r="F274" s="761"/>
      <c r="G274" s="761"/>
      <c r="H274" s="761"/>
      <c r="I274" s="761"/>
    </row>
    <row r="275" spans="6:9" x14ac:dyDescent="0.25">
      <c r="F275" s="761"/>
      <c r="G275" s="761"/>
      <c r="H275" s="761"/>
      <c r="I275" s="761"/>
    </row>
    <row r="276" spans="6:9" x14ac:dyDescent="0.25">
      <c r="F276" s="761"/>
      <c r="G276" s="761"/>
      <c r="H276" s="761"/>
      <c r="I276" s="761"/>
    </row>
    <row r="277" spans="6:9" x14ac:dyDescent="0.25">
      <c r="F277" s="761"/>
      <c r="G277" s="761"/>
      <c r="H277" s="761"/>
      <c r="I277" s="761"/>
    </row>
    <row r="278" spans="6:9" x14ac:dyDescent="0.25">
      <c r="F278" s="761"/>
      <c r="G278" s="761"/>
      <c r="H278" s="761"/>
      <c r="I278" s="761"/>
    </row>
    <row r="279" spans="6:9" x14ac:dyDescent="0.25">
      <c r="F279" s="761"/>
      <c r="G279" s="761"/>
      <c r="H279" s="761"/>
      <c r="I279" s="761"/>
    </row>
    <row r="280" spans="6:9" x14ac:dyDescent="0.25">
      <c r="F280" s="761"/>
      <c r="G280" s="761"/>
      <c r="H280" s="761"/>
      <c r="I280" s="761"/>
    </row>
    <row r="281" spans="6:9" x14ac:dyDescent="0.25">
      <c r="F281" s="761"/>
      <c r="G281" s="761"/>
      <c r="H281" s="761"/>
      <c r="I281" s="761"/>
    </row>
    <row r="282" spans="6:9" x14ac:dyDescent="0.25">
      <c r="F282" s="761"/>
      <c r="G282" s="761"/>
      <c r="H282" s="761"/>
      <c r="I282" s="761"/>
    </row>
    <row r="283" spans="6:9" x14ac:dyDescent="0.25">
      <c r="F283" s="761"/>
      <c r="G283" s="761"/>
      <c r="H283" s="761"/>
      <c r="I283" s="761"/>
    </row>
    <row r="284" spans="6:9" x14ac:dyDescent="0.25">
      <c r="F284" s="761"/>
      <c r="G284" s="761"/>
      <c r="H284" s="761"/>
      <c r="I284" s="761"/>
    </row>
    <row r="285" spans="6:9" x14ac:dyDescent="0.25">
      <c r="F285" s="761"/>
      <c r="G285" s="761"/>
      <c r="H285" s="761"/>
      <c r="I285" s="761"/>
    </row>
    <row r="286" spans="6:9" x14ac:dyDescent="0.25">
      <c r="F286" s="761"/>
      <c r="G286" s="761"/>
      <c r="H286" s="761"/>
      <c r="I286" s="761"/>
    </row>
    <row r="287" spans="6:9" x14ac:dyDescent="0.25">
      <c r="F287" s="761"/>
      <c r="G287" s="761"/>
      <c r="H287" s="761"/>
      <c r="I287" s="761"/>
    </row>
    <row r="288" spans="6:9" x14ac:dyDescent="0.25">
      <c r="F288" s="761"/>
      <c r="G288" s="761"/>
      <c r="H288" s="761"/>
      <c r="I288" s="761"/>
    </row>
    <row r="289" spans="6:9" x14ac:dyDescent="0.25">
      <c r="F289" s="761"/>
      <c r="G289" s="761"/>
      <c r="H289" s="761"/>
      <c r="I289" s="761"/>
    </row>
    <row r="290" spans="6:9" x14ac:dyDescent="0.25">
      <c r="F290" s="761"/>
      <c r="G290" s="761"/>
      <c r="H290" s="761"/>
      <c r="I290" s="761"/>
    </row>
    <row r="291" spans="6:9" x14ac:dyDescent="0.25">
      <c r="F291" s="761"/>
      <c r="G291" s="761"/>
      <c r="H291" s="761"/>
      <c r="I291" s="761"/>
    </row>
    <row r="292" spans="6:9" x14ac:dyDescent="0.25">
      <c r="F292" s="761"/>
      <c r="G292" s="761"/>
      <c r="H292" s="761"/>
      <c r="I292" s="761"/>
    </row>
    <row r="293" spans="6:9" x14ac:dyDescent="0.25">
      <c r="F293" s="761"/>
      <c r="G293" s="761"/>
      <c r="H293" s="761"/>
      <c r="I293" s="761"/>
    </row>
    <row r="294" spans="6:9" x14ac:dyDescent="0.25">
      <c r="F294" s="761"/>
      <c r="G294" s="761"/>
      <c r="H294" s="761"/>
      <c r="I294" s="761"/>
    </row>
    <row r="295" spans="6:9" x14ac:dyDescent="0.25">
      <c r="F295" s="761"/>
      <c r="G295" s="761"/>
      <c r="H295" s="761"/>
      <c r="I295" s="761"/>
    </row>
    <row r="296" spans="6:9" x14ac:dyDescent="0.25">
      <c r="F296" s="761"/>
      <c r="G296" s="761"/>
      <c r="H296" s="761"/>
      <c r="I296" s="761"/>
    </row>
    <row r="297" spans="6:9" x14ac:dyDescent="0.25">
      <c r="F297" s="761"/>
      <c r="G297" s="761"/>
      <c r="H297" s="761"/>
      <c r="I297" s="761"/>
    </row>
    <row r="298" spans="6:9" x14ac:dyDescent="0.25">
      <c r="F298" s="761"/>
      <c r="G298" s="761"/>
      <c r="H298" s="761"/>
      <c r="I298" s="761"/>
    </row>
    <row r="299" spans="6:9" x14ac:dyDescent="0.25">
      <c r="F299" s="761"/>
      <c r="G299" s="761"/>
      <c r="H299" s="761"/>
      <c r="I299" s="761"/>
    </row>
    <row r="300" spans="6:9" x14ac:dyDescent="0.25">
      <c r="F300" s="761"/>
      <c r="G300" s="761"/>
      <c r="H300" s="761"/>
      <c r="I300" s="761"/>
    </row>
    <row r="301" spans="6:9" x14ac:dyDescent="0.25">
      <c r="F301" s="761"/>
      <c r="G301" s="761"/>
      <c r="H301" s="761"/>
      <c r="I301" s="761"/>
    </row>
    <row r="302" spans="6:9" x14ac:dyDescent="0.25">
      <c r="F302" s="761"/>
      <c r="G302" s="761"/>
      <c r="H302" s="761"/>
      <c r="I302" s="761"/>
    </row>
    <row r="303" spans="6:9" x14ac:dyDescent="0.25">
      <c r="F303" s="761"/>
      <c r="G303" s="761"/>
      <c r="H303" s="761"/>
      <c r="I303" s="761"/>
    </row>
    <row r="304" spans="6:9" x14ac:dyDescent="0.25">
      <c r="F304" s="761"/>
      <c r="G304" s="761"/>
      <c r="H304" s="761"/>
      <c r="I304" s="761"/>
    </row>
    <row r="305" spans="6:9" x14ac:dyDescent="0.25">
      <c r="F305" s="761"/>
      <c r="G305" s="761"/>
      <c r="H305" s="761"/>
      <c r="I305" s="761"/>
    </row>
    <row r="306" spans="6:9" x14ac:dyDescent="0.25">
      <c r="F306" s="761"/>
      <c r="G306" s="761"/>
      <c r="H306" s="761"/>
      <c r="I306" s="761"/>
    </row>
    <row r="307" spans="6:9" x14ac:dyDescent="0.25">
      <c r="F307" s="761"/>
      <c r="G307" s="761"/>
      <c r="H307" s="761"/>
      <c r="I307" s="761"/>
    </row>
    <row r="308" spans="6:9" x14ac:dyDescent="0.25">
      <c r="F308" s="761"/>
      <c r="G308" s="761"/>
      <c r="H308" s="761"/>
      <c r="I308" s="761"/>
    </row>
    <row r="309" spans="6:9" x14ac:dyDescent="0.25">
      <c r="F309" s="761"/>
      <c r="G309" s="761"/>
      <c r="H309" s="761"/>
      <c r="I309" s="761"/>
    </row>
    <row r="310" spans="6:9" x14ac:dyDescent="0.25">
      <c r="F310" s="761"/>
      <c r="G310" s="761"/>
      <c r="H310" s="761"/>
      <c r="I310" s="761"/>
    </row>
    <row r="311" spans="6:9" x14ac:dyDescent="0.25">
      <c r="F311" s="761"/>
      <c r="G311" s="761"/>
      <c r="H311" s="761"/>
      <c r="I311" s="761"/>
    </row>
    <row r="312" spans="6:9" x14ac:dyDescent="0.25">
      <c r="F312" s="761"/>
      <c r="G312" s="761"/>
      <c r="H312" s="761"/>
      <c r="I312" s="761"/>
    </row>
    <row r="313" spans="6:9" x14ac:dyDescent="0.25">
      <c r="F313" s="761"/>
      <c r="G313" s="761"/>
      <c r="H313" s="761"/>
      <c r="I313" s="761"/>
    </row>
    <row r="314" spans="6:9" x14ac:dyDescent="0.25">
      <c r="F314" s="761"/>
      <c r="G314" s="761"/>
      <c r="H314" s="761"/>
      <c r="I314" s="761"/>
    </row>
    <row r="315" spans="6:9" x14ac:dyDescent="0.25">
      <c r="F315" s="761"/>
      <c r="G315" s="761"/>
      <c r="H315" s="761"/>
      <c r="I315" s="761"/>
    </row>
    <row r="316" spans="6:9" x14ac:dyDescent="0.25">
      <c r="F316" s="761"/>
      <c r="G316" s="761"/>
      <c r="H316" s="761"/>
      <c r="I316" s="761"/>
    </row>
    <row r="317" spans="6:9" x14ac:dyDescent="0.25">
      <c r="F317" s="761"/>
      <c r="G317" s="761"/>
      <c r="H317" s="761"/>
      <c r="I317" s="761"/>
    </row>
    <row r="318" spans="6:9" x14ac:dyDescent="0.25">
      <c r="F318" s="761"/>
      <c r="G318" s="761"/>
      <c r="H318" s="761"/>
      <c r="I318" s="761"/>
    </row>
    <row r="319" spans="6:9" x14ac:dyDescent="0.25">
      <c r="F319" s="761"/>
      <c r="G319" s="761"/>
      <c r="H319" s="761"/>
      <c r="I319" s="761"/>
    </row>
    <row r="320" spans="6:9" x14ac:dyDescent="0.25">
      <c r="F320" s="761"/>
      <c r="G320" s="761"/>
      <c r="H320" s="761"/>
      <c r="I320" s="761"/>
    </row>
    <row r="321" spans="6:9" x14ac:dyDescent="0.25">
      <c r="F321" s="761"/>
      <c r="G321" s="761"/>
      <c r="H321" s="761"/>
      <c r="I321" s="761"/>
    </row>
    <row r="322" spans="6:9" x14ac:dyDescent="0.25">
      <c r="F322" s="761"/>
      <c r="G322" s="761"/>
      <c r="H322" s="761"/>
      <c r="I322" s="761"/>
    </row>
    <row r="323" spans="6:9" x14ac:dyDescent="0.25">
      <c r="F323" s="761"/>
      <c r="G323" s="761"/>
      <c r="H323" s="761"/>
      <c r="I323" s="761"/>
    </row>
    <row r="324" spans="6:9" x14ac:dyDescent="0.25">
      <c r="F324" s="761"/>
      <c r="G324" s="761"/>
      <c r="H324" s="761"/>
      <c r="I324" s="761"/>
    </row>
    <row r="325" spans="6:9" x14ac:dyDescent="0.25">
      <c r="F325" s="761"/>
      <c r="G325" s="761"/>
      <c r="H325" s="761"/>
      <c r="I325" s="761"/>
    </row>
    <row r="326" spans="6:9" x14ac:dyDescent="0.25">
      <c r="F326" s="761"/>
      <c r="G326" s="761"/>
      <c r="H326" s="761"/>
      <c r="I326" s="761"/>
    </row>
    <row r="327" spans="6:9" x14ac:dyDescent="0.25">
      <c r="F327" s="761"/>
      <c r="G327" s="761"/>
      <c r="H327" s="761"/>
      <c r="I327" s="761"/>
    </row>
    <row r="328" spans="6:9" x14ac:dyDescent="0.25">
      <c r="F328" s="761"/>
      <c r="G328" s="761"/>
      <c r="H328" s="761"/>
      <c r="I328" s="761"/>
    </row>
    <row r="329" spans="6:9" x14ac:dyDescent="0.25">
      <c r="F329" s="761"/>
      <c r="G329" s="761"/>
      <c r="H329" s="761"/>
      <c r="I329" s="761"/>
    </row>
    <row r="330" spans="6:9" x14ac:dyDescent="0.25">
      <c r="F330" s="761"/>
      <c r="G330" s="761"/>
      <c r="H330" s="761"/>
      <c r="I330" s="761"/>
    </row>
    <row r="331" spans="6:9" x14ac:dyDescent="0.25">
      <c r="F331" s="761"/>
      <c r="G331" s="761"/>
      <c r="H331" s="761"/>
      <c r="I331" s="761"/>
    </row>
    <row r="332" spans="6:9" x14ac:dyDescent="0.25">
      <c r="F332" s="761"/>
      <c r="G332" s="761"/>
      <c r="H332" s="761"/>
      <c r="I332" s="761"/>
    </row>
    <row r="333" spans="6:9" x14ac:dyDescent="0.25">
      <c r="F333" s="761"/>
      <c r="G333" s="761"/>
      <c r="H333" s="761"/>
      <c r="I333" s="761"/>
    </row>
    <row r="334" spans="6:9" x14ac:dyDescent="0.25">
      <c r="F334" s="761"/>
      <c r="G334" s="761"/>
      <c r="H334" s="761"/>
      <c r="I334" s="761"/>
    </row>
    <row r="335" spans="6:9" x14ac:dyDescent="0.25">
      <c r="F335" s="761"/>
      <c r="G335" s="761"/>
      <c r="H335" s="761"/>
      <c r="I335" s="761"/>
    </row>
    <row r="336" spans="6:9" x14ac:dyDescent="0.25">
      <c r="F336" s="761"/>
      <c r="G336" s="761"/>
      <c r="H336" s="761"/>
      <c r="I336" s="761"/>
    </row>
    <row r="337" spans="6:9" x14ac:dyDescent="0.25">
      <c r="F337" s="761"/>
      <c r="G337" s="761"/>
      <c r="H337" s="761"/>
      <c r="I337" s="761"/>
    </row>
    <row r="338" spans="6:9" x14ac:dyDescent="0.25">
      <c r="F338" s="761"/>
      <c r="G338" s="761"/>
      <c r="H338" s="761"/>
      <c r="I338" s="761"/>
    </row>
    <row r="339" spans="6:9" x14ac:dyDescent="0.25">
      <c r="F339" s="761"/>
      <c r="G339" s="761"/>
      <c r="H339" s="761"/>
      <c r="I339" s="761"/>
    </row>
    <row r="340" spans="6:9" x14ac:dyDescent="0.25">
      <c r="F340" s="761"/>
      <c r="G340" s="761"/>
      <c r="H340" s="761"/>
      <c r="I340" s="761"/>
    </row>
    <row r="341" spans="6:9" x14ac:dyDescent="0.25">
      <c r="F341" s="761"/>
      <c r="G341" s="761"/>
      <c r="H341" s="761"/>
      <c r="I341" s="761"/>
    </row>
    <row r="342" spans="6:9" x14ac:dyDescent="0.25">
      <c r="F342" s="761"/>
      <c r="G342" s="761"/>
      <c r="H342" s="761"/>
      <c r="I342" s="761"/>
    </row>
    <row r="343" spans="6:9" x14ac:dyDescent="0.25">
      <c r="F343" s="761"/>
      <c r="G343" s="761"/>
      <c r="H343" s="761"/>
      <c r="I343" s="761"/>
    </row>
    <row r="344" spans="6:9" x14ac:dyDescent="0.25">
      <c r="F344" s="761"/>
      <c r="G344" s="761"/>
      <c r="H344" s="761"/>
      <c r="I344" s="761"/>
    </row>
    <row r="345" spans="6:9" x14ac:dyDescent="0.25">
      <c r="F345" s="761"/>
      <c r="G345" s="761"/>
      <c r="H345" s="761"/>
      <c r="I345" s="761"/>
    </row>
    <row r="346" spans="6:9" x14ac:dyDescent="0.25">
      <c r="F346" s="761"/>
      <c r="G346" s="761"/>
      <c r="H346" s="761"/>
      <c r="I346" s="761"/>
    </row>
    <row r="347" spans="6:9" x14ac:dyDescent="0.25">
      <c r="F347" s="761"/>
      <c r="G347" s="761"/>
      <c r="H347" s="761"/>
      <c r="I347" s="761"/>
    </row>
    <row r="348" spans="6:9" x14ac:dyDescent="0.25">
      <c r="F348" s="761"/>
      <c r="G348" s="761"/>
      <c r="H348" s="761"/>
      <c r="I348" s="761"/>
    </row>
    <row r="349" spans="6:9" x14ac:dyDescent="0.25">
      <c r="F349" s="761"/>
      <c r="G349" s="761"/>
      <c r="H349" s="761"/>
      <c r="I349" s="761"/>
    </row>
    <row r="350" spans="6:9" x14ac:dyDescent="0.25">
      <c r="F350" s="761"/>
      <c r="G350" s="761"/>
      <c r="H350" s="761"/>
      <c r="I350" s="761"/>
    </row>
    <row r="351" spans="6:9" x14ac:dyDescent="0.25">
      <c r="F351" s="761"/>
      <c r="G351" s="761"/>
      <c r="H351" s="761"/>
      <c r="I351" s="761"/>
    </row>
    <row r="352" spans="6:9" x14ac:dyDescent="0.25">
      <c r="F352" s="761"/>
      <c r="G352" s="761"/>
      <c r="H352" s="761"/>
      <c r="I352" s="761"/>
    </row>
    <row r="353" spans="6:9" x14ac:dyDescent="0.25">
      <c r="F353" s="761"/>
      <c r="G353" s="761"/>
      <c r="H353" s="761"/>
      <c r="I353" s="761"/>
    </row>
    <row r="354" spans="6:9" x14ac:dyDescent="0.25">
      <c r="F354" s="761"/>
      <c r="G354" s="761"/>
      <c r="H354" s="761"/>
      <c r="I354" s="761"/>
    </row>
    <row r="355" spans="6:9" x14ac:dyDescent="0.25">
      <c r="F355" s="761"/>
      <c r="G355" s="761"/>
      <c r="H355" s="761"/>
      <c r="I355" s="761"/>
    </row>
    <row r="356" spans="6:9" x14ac:dyDescent="0.25">
      <c r="F356" s="761"/>
      <c r="G356" s="761"/>
      <c r="H356" s="761"/>
      <c r="I356" s="761"/>
    </row>
    <row r="357" spans="6:9" x14ac:dyDescent="0.25">
      <c r="F357" s="761"/>
      <c r="G357" s="761"/>
      <c r="H357" s="761"/>
      <c r="I357" s="761"/>
    </row>
    <row r="358" spans="6:9" x14ac:dyDescent="0.25">
      <c r="F358" s="761"/>
      <c r="G358" s="761"/>
      <c r="H358" s="761"/>
      <c r="I358" s="761"/>
    </row>
    <row r="359" spans="6:9" x14ac:dyDescent="0.25">
      <c r="F359" s="761"/>
      <c r="G359" s="761"/>
      <c r="H359" s="761"/>
      <c r="I359" s="761"/>
    </row>
    <row r="360" spans="6:9" x14ac:dyDescent="0.25">
      <c r="F360" s="761"/>
      <c r="G360" s="761"/>
      <c r="H360" s="761"/>
      <c r="I360" s="761"/>
    </row>
    <row r="361" spans="6:9" x14ac:dyDescent="0.25">
      <c r="F361" s="761"/>
      <c r="G361" s="761"/>
      <c r="H361" s="761"/>
      <c r="I361" s="761"/>
    </row>
    <row r="362" spans="6:9" x14ac:dyDescent="0.25">
      <c r="F362" s="761"/>
      <c r="G362" s="761"/>
      <c r="H362" s="761"/>
      <c r="I362" s="761"/>
    </row>
    <row r="363" spans="6:9" x14ac:dyDescent="0.25">
      <c r="F363" s="761"/>
      <c r="G363" s="761"/>
      <c r="H363" s="761"/>
      <c r="I363" s="761"/>
    </row>
    <row r="364" spans="6:9" x14ac:dyDescent="0.25">
      <c r="F364" s="761"/>
      <c r="G364" s="761"/>
      <c r="H364" s="761"/>
      <c r="I364" s="761"/>
    </row>
    <row r="365" spans="6:9" x14ac:dyDescent="0.25">
      <c r="F365" s="761"/>
      <c r="G365" s="761"/>
      <c r="H365" s="761"/>
      <c r="I365" s="761"/>
    </row>
    <row r="366" spans="6:9" x14ac:dyDescent="0.25">
      <c r="F366" s="761"/>
      <c r="G366" s="761"/>
      <c r="H366" s="761"/>
      <c r="I366" s="761"/>
    </row>
    <row r="367" spans="6:9" x14ac:dyDescent="0.25">
      <c r="F367" s="761"/>
      <c r="G367" s="761"/>
      <c r="H367" s="761"/>
      <c r="I367" s="761"/>
    </row>
    <row r="368" spans="6:9" x14ac:dyDescent="0.25">
      <c r="F368" s="761"/>
      <c r="G368" s="761"/>
      <c r="H368" s="761"/>
      <c r="I368" s="761"/>
    </row>
    <row r="369" spans="6:9" x14ac:dyDescent="0.25">
      <c r="F369" s="761"/>
      <c r="G369" s="761"/>
      <c r="H369" s="761"/>
      <c r="I369" s="761"/>
    </row>
    <row r="370" spans="6:9" x14ac:dyDescent="0.25">
      <c r="F370" s="761"/>
      <c r="G370" s="761"/>
      <c r="H370" s="761"/>
      <c r="I370" s="761"/>
    </row>
    <row r="371" spans="6:9" x14ac:dyDescent="0.25">
      <c r="F371" s="761"/>
      <c r="G371" s="761"/>
      <c r="H371" s="761"/>
      <c r="I371" s="761"/>
    </row>
    <row r="372" spans="6:9" x14ac:dyDescent="0.25">
      <c r="F372" s="761"/>
      <c r="G372" s="761"/>
      <c r="H372" s="761"/>
      <c r="I372" s="761"/>
    </row>
    <row r="373" spans="6:9" x14ac:dyDescent="0.25">
      <c r="F373" s="761"/>
      <c r="G373" s="761"/>
      <c r="H373" s="761"/>
      <c r="I373" s="761"/>
    </row>
    <row r="374" spans="6:9" x14ac:dyDescent="0.25">
      <c r="F374" s="761"/>
      <c r="G374" s="761"/>
      <c r="H374" s="761"/>
      <c r="I374" s="761"/>
    </row>
    <row r="375" spans="6:9" x14ac:dyDescent="0.25">
      <c r="F375" s="761"/>
      <c r="G375" s="761"/>
      <c r="H375" s="761"/>
      <c r="I375" s="761"/>
    </row>
    <row r="376" spans="6:9" x14ac:dyDescent="0.25">
      <c r="F376" s="761"/>
      <c r="G376" s="761"/>
      <c r="H376" s="761"/>
      <c r="I376" s="761"/>
    </row>
    <row r="377" spans="6:9" x14ac:dyDescent="0.25">
      <c r="F377" s="761"/>
      <c r="G377" s="761"/>
      <c r="H377" s="761"/>
      <c r="I377" s="761"/>
    </row>
    <row r="378" spans="6:9" x14ac:dyDescent="0.25">
      <c r="F378" s="761"/>
      <c r="G378" s="761"/>
      <c r="H378" s="761"/>
      <c r="I378" s="761"/>
    </row>
    <row r="379" spans="6:9" x14ac:dyDescent="0.25">
      <c r="F379" s="761"/>
      <c r="G379" s="761"/>
      <c r="H379" s="761"/>
      <c r="I379" s="761"/>
    </row>
    <row r="380" spans="6:9" x14ac:dyDescent="0.25">
      <c r="F380" s="761"/>
      <c r="G380" s="761"/>
      <c r="H380" s="761"/>
      <c r="I380" s="761"/>
    </row>
    <row r="381" spans="6:9" x14ac:dyDescent="0.25">
      <c r="F381" s="761"/>
      <c r="G381" s="761"/>
      <c r="H381" s="761"/>
      <c r="I381" s="761"/>
    </row>
    <row r="382" spans="6:9" x14ac:dyDescent="0.25">
      <c r="F382" s="761"/>
      <c r="G382" s="761"/>
      <c r="H382" s="761"/>
      <c r="I382" s="761"/>
    </row>
    <row r="383" spans="6:9" x14ac:dyDescent="0.25">
      <c r="F383" s="761"/>
      <c r="G383" s="761"/>
      <c r="H383" s="761"/>
      <c r="I383" s="761"/>
    </row>
    <row r="384" spans="6:9" x14ac:dyDescent="0.25">
      <c r="F384" s="761"/>
      <c r="G384" s="761"/>
      <c r="H384" s="761"/>
      <c r="I384" s="761"/>
    </row>
    <row r="385" spans="6:9" x14ac:dyDescent="0.25">
      <c r="F385" s="761"/>
      <c r="G385" s="761"/>
      <c r="H385" s="761"/>
      <c r="I385" s="761"/>
    </row>
    <row r="386" spans="6:9" x14ac:dyDescent="0.25">
      <c r="F386" s="761"/>
      <c r="G386" s="761"/>
      <c r="H386" s="761"/>
      <c r="I386" s="761"/>
    </row>
    <row r="387" spans="6:9" x14ac:dyDescent="0.25">
      <c r="F387" s="761"/>
      <c r="G387" s="761"/>
      <c r="H387" s="761"/>
      <c r="I387" s="761"/>
    </row>
    <row r="388" spans="6:9" x14ac:dyDescent="0.25">
      <c r="F388" s="761"/>
      <c r="G388" s="761"/>
      <c r="H388" s="761"/>
      <c r="I388" s="761"/>
    </row>
    <row r="389" spans="6:9" x14ac:dyDescent="0.25">
      <c r="F389" s="761"/>
      <c r="G389" s="761"/>
      <c r="H389" s="761"/>
      <c r="I389" s="761"/>
    </row>
    <row r="390" spans="6:9" x14ac:dyDescent="0.25">
      <c r="F390" s="761"/>
      <c r="G390" s="761"/>
      <c r="H390" s="761"/>
      <c r="I390" s="761"/>
    </row>
    <row r="391" spans="6:9" x14ac:dyDescent="0.25">
      <c r="F391" s="761"/>
      <c r="G391" s="761"/>
      <c r="H391" s="761"/>
      <c r="I391" s="761"/>
    </row>
    <row r="392" spans="6:9" x14ac:dyDescent="0.25">
      <c r="F392" s="761"/>
      <c r="G392" s="761"/>
      <c r="H392" s="761"/>
      <c r="I392" s="761"/>
    </row>
    <row r="393" spans="6:9" x14ac:dyDescent="0.25">
      <c r="F393" s="761"/>
      <c r="G393" s="761"/>
      <c r="H393" s="761"/>
      <c r="I393" s="761"/>
    </row>
    <row r="394" spans="6:9" x14ac:dyDescent="0.25">
      <c r="F394" s="761"/>
      <c r="G394" s="761"/>
      <c r="H394" s="761"/>
      <c r="I394" s="761"/>
    </row>
    <row r="395" spans="6:9" x14ac:dyDescent="0.25">
      <c r="F395" s="761"/>
      <c r="G395" s="761"/>
      <c r="H395" s="761"/>
      <c r="I395" s="761"/>
    </row>
    <row r="396" spans="6:9" x14ac:dyDescent="0.25">
      <c r="F396" s="761"/>
      <c r="G396" s="761"/>
      <c r="H396" s="761"/>
      <c r="I396" s="761"/>
    </row>
    <row r="397" spans="6:9" x14ac:dyDescent="0.25">
      <c r="F397" s="761"/>
      <c r="G397" s="761"/>
      <c r="H397" s="761"/>
      <c r="I397" s="761"/>
    </row>
    <row r="398" spans="6:9" x14ac:dyDescent="0.25">
      <c r="F398" s="761"/>
      <c r="G398" s="761"/>
      <c r="H398" s="761"/>
      <c r="I398" s="761"/>
    </row>
    <row r="399" spans="6:9" x14ac:dyDescent="0.25">
      <c r="F399" s="761"/>
      <c r="G399" s="761"/>
      <c r="H399" s="761"/>
      <c r="I399" s="761"/>
    </row>
    <row r="400" spans="6:9" x14ac:dyDescent="0.25">
      <c r="F400" s="761"/>
      <c r="G400" s="761"/>
      <c r="H400" s="761"/>
      <c r="I400" s="761"/>
    </row>
    <row r="401" spans="6:9" x14ac:dyDescent="0.25">
      <c r="F401" s="761"/>
      <c r="G401" s="761"/>
      <c r="H401" s="761"/>
      <c r="I401" s="761"/>
    </row>
    <row r="402" spans="6:9" x14ac:dyDescent="0.25">
      <c r="F402" s="761"/>
      <c r="G402" s="761"/>
      <c r="H402" s="761"/>
      <c r="I402" s="761"/>
    </row>
    <row r="403" spans="6:9" x14ac:dyDescent="0.25">
      <c r="F403" s="761"/>
      <c r="G403" s="761"/>
      <c r="H403" s="761"/>
      <c r="I403" s="761"/>
    </row>
    <row r="404" spans="6:9" x14ac:dyDescent="0.25">
      <c r="F404" s="761"/>
      <c r="G404" s="761"/>
      <c r="H404" s="761"/>
      <c r="I404" s="761"/>
    </row>
    <row r="405" spans="6:9" x14ac:dyDescent="0.25">
      <c r="F405" s="761"/>
      <c r="G405" s="761"/>
      <c r="H405" s="761"/>
      <c r="I405" s="761"/>
    </row>
    <row r="406" spans="6:9" x14ac:dyDescent="0.25">
      <c r="F406" s="761"/>
      <c r="G406" s="761"/>
      <c r="H406" s="761"/>
      <c r="I406" s="761"/>
    </row>
    <row r="407" spans="6:9" x14ac:dyDescent="0.25">
      <c r="F407" s="761"/>
      <c r="G407" s="761"/>
      <c r="H407" s="761"/>
      <c r="I407" s="761"/>
    </row>
    <row r="408" spans="6:9" x14ac:dyDescent="0.25">
      <c r="F408" s="761"/>
      <c r="G408" s="761"/>
      <c r="H408" s="761"/>
      <c r="I408" s="761"/>
    </row>
    <row r="409" spans="6:9" x14ac:dyDescent="0.25">
      <c r="F409" s="761"/>
      <c r="G409" s="761"/>
      <c r="H409" s="761"/>
      <c r="I409" s="761"/>
    </row>
    <row r="410" spans="6:9" x14ac:dyDescent="0.25">
      <c r="F410" s="761"/>
      <c r="G410" s="761"/>
      <c r="H410" s="761"/>
      <c r="I410" s="761"/>
    </row>
    <row r="411" spans="6:9" x14ac:dyDescent="0.25">
      <c r="F411" s="761"/>
      <c r="G411" s="761"/>
      <c r="H411" s="761"/>
      <c r="I411" s="761"/>
    </row>
    <row r="412" spans="6:9" x14ac:dyDescent="0.25">
      <c r="F412" s="761"/>
      <c r="G412" s="761"/>
      <c r="H412" s="761"/>
      <c r="I412" s="761"/>
    </row>
    <row r="413" spans="6:9" x14ac:dyDescent="0.25">
      <c r="F413" s="761"/>
      <c r="G413" s="761"/>
      <c r="H413" s="761"/>
      <c r="I413" s="761"/>
    </row>
    <row r="414" spans="6:9" x14ac:dyDescent="0.25">
      <c r="F414" s="761"/>
      <c r="G414" s="761"/>
      <c r="H414" s="761"/>
      <c r="I414" s="761"/>
    </row>
    <row r="415" spans="6:9" x14ac:dyDescent="0.25">
      <c r="F415" s="761"/>
      <c r="G415" s="761"/>
      <c r="H415" s="761"/>
      <c r="I415" s="761"/>
    </row>
    <row r="416" spans="6:9" x14ac:dyDescent="0.25">
      <c r="F416" s="761"/>
      <c r="G416" s="761"/>
      <c r="H416" s="761"/>
      <c r="I416" s="761"/>
    </row>
    <row r="417" spans="6:9" x14ac:dyDescent="0.25">
      <c r="F417" s="761"/>
      <c r="G417" s="761"/>
      <c r="H417" s="761"/>
      <c r="I417" s="761"/>
    </row>
    <row r="418" spans="6:9" x14ac:dyDescent="0.25">
      <c r="F418" s="761"/>
      <c r="G418" s="761"/>
      <c r="H418" s="761"/>
      <c r="I418" s="761"/>
    </row>
    <row r="419" spans="6:9" x14ac:dyDescent="0.25">
      <c r="F419" s="761"/>
      <c r="G419" s="761"/>
      <c r="H419" s="761"/>
      <c r="I419" s="761"/>
    </row>
    <row r="420" spans="6:9" x14ac:dyDescent="0.25">
      <c r="F420" s="761"/>
      <c r="G420" s="761"/>
      <c r="H420" s="761"/>
      <c r="I420" s="761"/>
    </row>
    <row r="421" spans="6:9" x14ac:dyDescent="0.25">
      <c r="F421" s="761"/>
      <c r="G421" s="761"/>
      <c r="H421" s="761"/>
      <c r="I421" s="761"/>
    </row>
    <row r="422" spans="6:9" x14ac:dyDescent="0.25">
      <c r="F422" s="761"/>
      <c r="G422" s="761"/>
      <c r="H422" s="761"/>
      <c r="I422" s="761"/>
    </row>
    <row r="423" spans="6:9" x14ac:dyDescent="0.25">
      <c r="F423" s="761"/>
      <c r="G423" s="761"/>
      <c r="H423" s="761"/>
      <c r="I423" s="761"/>
    </row>
    <row r="424" spans="6:9" x14ac:dyDescent="0.25">
      <c r="F424" s="761"/>
      <c r="G424" s="761"/>
      <c r="H424" s="761"/>
      <c r="I424" s="761"/>
    </row>
    <row r="425" spans="6:9" x14ac:dyDescent="0.25">
      <c r="F425" s="761"/>
      <c r="G425" s="761"/>
      <c r="H425" s="761"/>
      <c r="I425" s="761"/>
    </row>
    <row r="426" spans="6:9" x14ac:dyDescent="0.25">
      <c r="F426" s="761"/>
      <c r="G426" s="761"/>
      <c r="H426" s="761"/>
      <c r="I426" s="761"/>
    </row>
    <row r="427" spans="6:9" x14ac:dyDescent="0.25">
      <c r="F427" s="761"/>
      <c r="G427" s="761"/>
      <c r="H427" s="761"/>
      <c r="I427" s="761"/>
    </row>
    <row r="428" spans="6:9" x14ac:dyDescent="0.25">
      <c r="F428" s="761"/>
      <c r="G428" s="761"/>
      <c r="H428" s="761"/>
      <c r="I428" s="761"/>
    </row>
    <row r="429" spans="6:9" x14ac:dyDescent="0.25">
      <c r="F429" s="761"/>
      <c r="G429" s="761"/>
      <c r="H429" s="761"/>
      <c r="I429" s="761"/>
    </row>
    <row r="430" spans="6:9" x14ac:dyDescent="0.25">
      <c r="F430" s="761"/>
      <c r="G430" s="761"/>
      <c r="H430" s="761"/>
      <c r="I430" s="761"/>
    </row>
    <row r="431" spans="6:9" x14ac:dyDescent="0.25">
      <c r="F431" s="761"/>
      <c r="G431" s="761"/>
      <c r="H431" s="761"/>
      <c r="I431" s="761"/>
    </row>
    <row r="432" spans="6:9" x14ac:dyDescent="0.25">
      <c r="F432" s="761"/>
      <c r="G432" s="761"/>
      <c r="H432" s="761"/>
      <c r="I432" s="761"/>
    </row>
    <row r="433" spans="6:9" x14ac:dyDescent="0.25">
      <c r="F433" s="761"/>
      <c r="G433" s="761"/>
      <c r="H433" s="761"/>
      <c r="I433" s="761"/>
    </row>
    <row r="434" spans="6:9" x14ac:dyDescent="0.25">
      <c r="F434" s="761"/>
      <c r="G434" s="761"/>
      <c r="H434" s="761"/>
      <c r="I434" s="761"/>
    </row>
    <row r="435" spans="6:9" x14ac:dyDescent="0.25">
      <c r="F435" s="761"/>
      <c r="G435" s="761"/>
      <c r="H435" s="761"/>
      <c r="I435" s="761"/>
    </row>
    <row r="436" spans="6:9" x14ac:dyDescent="0.25">
      <c r="F436" s="761"/>
      <c r="G436" s="761"/>
      <c r="H436" s="761"/>
      <c r="I436" s="761"/>
    </row>
    <row r="437" spans="6:9" x14ac:dyDescent="0.25">
      <c r="F437" s="761"/>
      <c r="G437" s="761"/>
      <c r="H437" s="761"/>
      <c r="I437" s="761"/>
    </row>
    <row r="438" spans="6:9" x14ac:dyDescent="0.25">
      <c r="F438" s="761"/>
      <c r="G438" s="761"/>
      <c r="H438" s="761"/>
      <c r="I438" s="761"/>
    </row>
    <row r="439" spans="6:9" x14ac:dyDescent="0.25">
      <c r="F439" s="761"/>
      <c r="G439" s="761"/>
      <c r="H439" s="761"/>
      <c r="I439" s="761"/>
    </row>
    <row r="440" spans="6:9" x14ac:dyDescent="0.25">
      <c r="F440" s="761"/>
      <c r="G440" s="761"/>
      <c r="H440" s="761"/>
      <c r="I440" s="761"/>
    </row>
    <row r="441" spans="6:9" x14ac:dyDescent="0.25">
      <c r="F441" s="761"/>
      <c r="G441" s="761"/>
      <c r="H441" s="761"/>
      <c r="I441" s="761"/>
    </row>
    <row r="442" spans="6:9" x14ac:dyDescent="0.25">
      <c r="F442" s="761"/>
      <c r="G442" s="761"/>
      <c r="H442" s="761"/>
      <c r="I442" s="761"/>
    </row>
    <row r="443" spans="6:9" x14ac:dyDescent="0.25">
      <c r="F443" s="761"/>
      <c r="G443" s="761"/>
      <c r="H443" s="761"/>
      <c r="I443" s="761"/>
    </row>
    <row r="444" spans="6:9" x14ac:dyDescent="0.25">
      <c r="F444" s="761"/>
      <c r="G444" s="761"/>
      <c r="H444" s="761"/>
      <c r="I444" s="761"/>
    </row>
    <row r="445" spans="6:9" x14ac:dyDescent="0.25">
      <c r="F445" s="761"/>
      <c r="G445" s="761"/>
      <c r="H445" s="761"/>
      <c r="I445" s="761"/>
    </row>
    <row r="446" spans="6:9" x14ac:dyDescent="0.25">
      <c r="F446" s="761"/>
      <c r="G446" s="761"/>
      <c r="H446" s="761"/>
      <c r="I446" s="761"/>
    </row>
    <row r="447" spans="6:9" x14ac:dyDescent="0.25">
      <c r="F447" s="761"/>
      <c r="G447" s="761"/>
      <c r="H447" s="761"/>
      <c r="I447" s="761"/>
    </row>
    <row r="448" spans="6:9" x14ac:dyDescent="0.25">
      <c r="F448" s="761"/>
      <c r="G448" s="761"/>
      <c r="H448" s="761"/>
      <c r="I448" s="761"/>
    </row>
    <row r="449" spans="6:9" x14ac:dyDescent="0.25">
      <c r="F449" s="761"/>
      <c r="G449" s="761"/>
      <c r="H449" s="761"/>
      <c r="I449" s="761"/>
    </row>
    <row r="450" spans="6:9" x14ac:dyDescent="0.25">
      <c r="F450" s="761"/>
      <c r="G450" s="761"/>
      <c r="H450" s="761"/>
      <c r="I450" s="761"/>
    </row>
    <row r="451" spans="6:9" x14ac:dyDescent="0.25">
      <c r="F451" s="761"/>
      <c r="G451" s="761"/>
      <c r="H451" s="761"/>
      <c r="I451" s="761"/>
    </row>
    <row r="452" spans="6:9" x14ac:dyDescent="0.25">
      <c r="F452" s="761"/>
      <c r="G452" s="761"/>
      <c r="H452" s="761"/>
      <c r="I452" s="761"/>
    </row>
    <row r="453" spans="6:9" x14ac:dyDescent="0.25">
      <c r="F453" s="761"/>
      <c r="G453" s="761"/>
      <c r="H453" s="761"/>
      <c r="I453" s="761"/>
    </row>
    <row r="454" spans="6:9" x14ac:dyDescent="0.25">
      <c r="F454" s="761"/>
      <c r="G454" s="761"/>
      <c r="H454" s="761"/>
      <c r="I454" s="761"/>
    </row>
    <row r="455" spans="6:9" x14ac:dyDescent="0.25">
      <c r="F455" s="761"/>
      <c r="G455" s="761"/>
      <c r="H455" s="761"/>
      <c r="I455" s="761"/>
    </row>
    <row r="456" spans="6:9" x14ac:dyDescent="0.25">
      <c r="F456" s="761"/>
      <c r="G456" s="761"/>
      <c r="H456" s="761"/>
      <c r="I456" s="761"/>
    </row>
    <row r="457" spans="6:9" x14ac:dyDescent="0.25">
      <c r="F457" s="761"/>
      <c r="G457" s="761"/>
      <c r="H457" s="761"/>
      <c r="I457" s="761"/>
    </row>
    <row r="458" spans="6:9" x14ac:dyDescent="0.25">
      <c r="F458" s="761"/>
      <c r="G458" s="761"/>
      <c r="H458" s="761"/>
      <c r="I458" s="761"/>
    </row>
    <row r="459" spans="6:9" x14ac:dyDescent="0.25">
      <c r="F459" s="761"/>
      <c r="G459" s="761"/>
      <c r="H459" s="761"/>
      <c r="I459" s="761"/>
    </row>
    <row r="460" spans="6:9" x14ac:dyDescent="0.25">
      <c r="F460" s="761"/>
      <c r="G460" s="761"/>
      <c r="H460" s="761"/>
      <c r="I460" s="761"/>
    </row>
    <row r="461" spans="6:9" x14ac:dyDescent="0.25">
      <c r="F461" s="761"/>
      <c r="G461" s="761"/>
      <c r="H461" s="761"/>
      <c r="I461" s="761"/>
    </row>
    <row r="462" spans="6:9" x14ac:dyDescent="0.25">
      <c r="F462" s="761"/>
      <c r="G462" s="761"/>
      <c r="H462" s="761"/>
      <c r="I462" s="761"/>
    </row>
    <row r="463" spans="6:9" x14ac:dyDescent="0.25">
      <c r="F463" s="761"/>
      <c r="G463" s="761"/>
      <c r="H463" s="761"/>
      <c r="I463" s="761"/>
    </row>
    <row r="464" spans="6:9" x14ac:dyDescent="0.25">
      <c r="F464" s="761"/>
      <c r="G464" s="761"/>
      <c r="H464" s="761"/>
      <c r="I464" s="761"/>
    </row>
    <row r="465" spans="6:9" x14ac:dyDescent="0.25">
      <c r="F465" s="761"/>
      <c r="G465" s="761"/>
      <c r="H465" s="761"/>
      <c r="I465" s="761"/>
    </row>
    <row r="466" spans="6:9" x14ac:dyDescent="0.25">
      <c r="F466" s="761"/>
      <c r="G466" s="761"/>
      <c r="H466" s="761"/>
      <c r="I466" s="761"/>
    </row>
    <row r="467" spans="6:9" x14ac:dyDescent="0.25">
      <c r="F467" s="761"/>
      <c r="G467" s="761"/>
      <c r="H467" s="761"/>
      <c r="I467" s="761"/>
    </row>
    <row r="468" spans="6:9" x14ac:dyDescent="0.25">
      <c r="F468" s="761"/>
      <c r="G468" s="761"/>
      <c r="H468" s="761"/>
      <c r="I468" s="761"/>
    </row>
    <row r="469" spans="6:9" x14ac:dyDescent="0.25">
      <c r="F469" s="761"/>
      <c r="G469" s="761"/>
      <c r="H469" s="761"/>
      <c r="I469" s="761"/>
    </row>
    <row r="470" spans="6:9" x14ac:dyDescent="0.25">
      <c r="F470" s="761"/>
      <c r="G470" s="761"/>
      <c r="H470" s="761"/>
      <c r="I470" s="761"/>
    </row>
    <row r="471" spans="6:9" x14ac:dyDescent="0.25">
      <c r="F471" s="761"/>
      <c r="G471" s="761"/>
      <c r="H471" s="761"/>
      <c r="I471" s="761"/>
    </row>
    <row r="472" spans="6:9" x14ac:dyDescent="0.25">
      <c r="F472" s="761"/>
      <c r="G472" s="761"/>
      <c r="H472" s="761"/>
      <c r="I472" s="761"/>
    </row>
    <row r="473" spans="6:9" x14ac:dyDescent="0.25">
      <c r="F473" s="761"/>
      <c r="G473" s="761"/>
      <c r="H473" s="761"/>
      <c r="I473" s="761"/>
    </row>
    <row r="474" spans="6:9" x14ac:dyDescent="0.25">
      <c r="F474" s="761"/>
      <c r="G474" s="761"/>
      <c r="H474" s="761"/>
      <c r="I474" s="761"/>
    </row>
    <row r="475" spans="6:9" x14ac:dyDescent="0.25">
      <c r="F475" s="761"/>
      <c r="G475" s="761"/>
      <c r="H475" s="761"/>
      <c r="I475" s="761"/>
    </row>
    <row r="476" spans="6:9" x14ac:dyDescent="0.25">
      <c r="F476" s="761"/>
      <c r="G476" s="761"/>
      <c r="H476" s="761"/>
      <c r="I476" s="761"/>
    </row>
    <row r="477" spans="6:9" x14ac:dyDescent="0.25">
      <c r="F477" s="761"/>
      <c r="G477" s="761"/>
      <c r="H477" s="761"/>
      <c r="I477" s="761"/>
    </row>
    <row r="478" spans="6:9" x14ac:dyDescent="0.25">
      <c r="F478" s="761"/>
      <c r="G478" s="761"/>
      <c r="H478" s="761"/>
      <c r="I478" s="761"/>
    </row>
    <row r="479" spans="6:9" x14ac:dyDescent="0.25">
      <c r="F479" s="761"/>
      <c r="G479" s="761"/>
      <c r="H479" s="761"/>
      <c r="I479" s="761"/>
    </row>
    <row r="480" spans="6:9" x14ac:dyDescent="0.25">
      <c r="F480" s="761"/>
      <c r="G480" s="761"/>
      <c r="H480" s="761"/>
      <c r="I480" s="761"/>
    </row>
    <row r="481" spans="6:9" x14ac:dyDescent="0.25">
      <c r="F481" s="761"/>
      <c r="G481" s="761"/>
      <c r="H481" s="761"/>
      <c r="I481" s="761"/>
    </row>
    <row r="482" spans="6:9" x14ac:dyDescent="0.25">
      <c r="F482" s="761"/>
      <c r="G482" s="761"/>
      <c r="H482" s="761"/>
      <c r="I482" s="761"/>
    </row>
    <row r="483" spans="6:9" x14ac:dyDescent="0.25">
      <c r="F483" s="761"/>
      <c r="G483" s="761"/>
      <c r="H483" s="761"/>
      <c r="I483" s="761"/>
    </row>
    <row r="484" spans="6:9" x14ac:dyDescent="0.25">
      <c r="F484" s="761"/>
      <c r="G484" s="761"/>
      <c r="H484" s="761"/>
      <c r="I484" s="761"/>
    </row>
    <row r="485" spans="6:9" x14ac:dyDescent="0.25">
      <c r="F485" s="761"/>
      <c r="G485" s="761"/>
      <c r="H485" s="761"/>
      <c r="I485" s="761"/>
    </row>
    <row r="486" spans="6:9" x14ac:dyDescent="0.25">
      <c r="F486" s="761"/>
      <c r="G486" s="761"/>
      <c r="H486" s="761"/>
      <c r="I486" s="761"/>
    </row>
    <row r="487" spans="6:9" x14ac:dyDescent="0.25">
      <c r="F487" s="761"/>
      <c r="G487" s="761"/>
      <c r="H487" s="761"/>
      <c r="I487" s="761"/>
    </row>
    <row r="488" spans="6:9" x14ac:dyDescent="0.25">
      <c r="F488" s="761"/>
      <c r="G488" s="761"/>
      <c r="H488" s="761"/>
      <c r="I488" s="761"/>
    </row>
    <row r="489" spans="6:9" x14ac:dyDescent="0.25">
      <c r="F489" s="761"/>
      <c r="G489" s="761"/>
      <c r="H489" s="761"/>
      <c r="I489" s="761"/>
    </row>
    <row r="490" spans="6:9" x14ac:dyDescent="0.25">
      <c r="F490" s="761"/>
      <c r="G490" s="761"/>
      <c r="H490" s="761"/>
      <c r="I490" s="761"/>
    </row>
    <row r="491" spans="6:9" x14ac:dyDescent="0.25">
      <c r="F491" s="761"/>
      <c r="G491" s="761"/>
      <c r="H491" s="761"/>
      <c r="I491" s="761"/>
    </row>
    <row r="492" spans="6:9" x14ac:dyDescent="0.25">
      <c r="F492" s="761"/>
      <c r="G492" s="761"/>
      <c r="H492" s="761"/>
      <c r="I492" s="761"/>
    </row>
    <row r="493" spans="6:9" x14ac:dyDescent="0.25">
      <c r="F493" s="761"/>
      <c r="G493" s="761"/>
      <c r="H493" s="761"/>
      <c r="I493" s="761"/>
    </row>
    <row r="494" spans="6:9" x14ac:dyDescent="0.25">
      <c r="F494" s="761"/>
      <c r="G494" s="761"/>
      <c r="H494" s="761"/>
      <c r="I494" s="761"/>
    </row>
    <row r="495" spans="6:9" x14ac:dyDescent="0.25">
      <c r="F495" s="761"/>
      <c r="G495" s="761"/>
      <c r="H495" s="761"/>
      <c r="I495" s="761"/>
    </row>
    <row r="496" spans="6:9" x14ac:dyDescent="0.25">
      <c r="F496" s="761"/>
      <c r="G496" s="761"/>
      <c r="H496" s="761"/>
      <c r="I496" s="761"/>
    </row>
    <row r="497" spans="6:9" x14ac:dyDescent="0.25">
      <c r="F497" s="761"/>
      <c r="G497" s="761"/>
      <c r="H497" s="761"/>
      <c r="I497" s="761"/>
    </row>
    <row r="498" spans="6:9" x14ac:dyDescent="0.25">
      <c r="F498" s="761"/>
      <c r="G498" s="761"/>
      <c r="H498" s="761"/>
      <c r="I498" s="761"/>
    </row>
    <row r="499" spans="6:9" x14ac:dyDescent="0.25">
      <c r="F499" s="761"/>
      <c r="G499" s="761"/>
      <c r="H499" s="761"/>
      <c r="I499" s="761"/>
    </row>
    <row r="500" spans="6:9" x14ac:dyDescent="0.25">
      <c r="F500" s="761"/>
      <c r="G500" s="761"/>
      <c r="H500" s="761"/>
      <c r="I500" s="761"/>
    </row>
    <row r="501" spans="6:9" x14ac:dyDescent="0.25">
      <c r="F501" s="761"/>
      <c r="G501" s="761"/>
      <c r="H501" s="761"/>
      <c r="I501" s="761"/>
    </row>
    <row r="502" spans="6:9" x14ac:dyDescent="0.25">
      <c r="F502" s="761"/>
      <c r="G502" s="761"/>
      <c r="H502" s="761"/>
      <c r="I502" s="761"/>
    </row>
    <row r="503" spans="6:9" x14ac:dyDescent="0.25">
      <c r="F503" s="761"/>
      <c r="G503" s="761"/>
      <c r="H503" s="761"/>
      <c r="I503" s="761"/>
    </row>
    <row r="504" spans="6:9" x14ac:dyDescent="0.25">
      <c r="F504" s="761"/>
      <c r="G504" s="761"/>
      <c r="H504" s="761"/>
      <c r="I504" s="761"/>
    </row>
    <row r="505" spans="6:9" x14ac:dyDescent="0.25">
      <c r="F505" s="761"/>
      <c r="G505" s="761"/>
      <c r="H505" s="761"/>
      <c r="I505" s="761"/>
    </row>
    <row r="506" spans="6:9" x14ac:dyDescent="0.25">
      <c r="F506" s="761"/>
      <c r="G506" s="761"/>
      <c r="H506" s="761"/>
      <c r="I506" s="761"/>
    </row>
    <row r="507" spans="6:9" x14ac:dyDescent="0.25">
      <c r="F507" s="761"/>
      <c r="G507" s="761"/>
      <c r="H507" s="761"/>
      <c r="I507" s="761"/>
    </row>
    <row r="508" spans="6:9" x14ac:dyDescent="0.25">
      <c r="F508" s="761"/>
      <c r="G508" s="761"/>
      <c r="H508" s="761"/>
      <c r="I508" s="761"/>
    </row>
    <row r="509" spans="6:9" x14ac:dyDescent="0.25">
      <c r="F509" s="761"/>
      <c r="G509" s="761"/>
      <c r="H509" s="761"/>
      <c r="I509" s="761"/>
    </row>
    <row r="510" spans="6:9" x14ac:dyDescent="0.25">
      <c r="F510" s="761"/>
      <c r="G510" s="761"/>
      <c r="H510" s="761"/>
      <c r="I510" s="761"/>
    </row>
    <row r="511" spans="6:9" x14ac:dyDescent="0.25">
      <c r="F511" s="761"/>
      <c r="G511" s="761"/>
      <c r="H511" s="761"/>
      <c r="I511" s="761"/>
    </row>
    <row r="512" spans="6:9" x14ac:dyDescent="0.25">
      <c r="F512" s="761"/>
      <c r="G512" s="761"/>
      <c r="H512" s="761"/>
      <c r="I512" s="761"/>
    </row>
    <row r="513" spans="6:9" x14ac:dyDescent="0.25">
      <c r="F513" s="761"/>
      <c r="G513" s="761"/>
      <c r="H513" s="761"/>
      <c r="I513" s="761"/>
    </row>
    <row r="514" spans="6:9" x14ac:dyDescent="0.25">
      <c r="F514" s="761"/>
      <c r="G514" s="761"/>
      <c r="H514" s="761"/>
      <c r="I514" s="761"/>
    </row>
    <row r="515" spans="6:9" x14ac:dyDescent="0.25">
      <c r="F515" s="761"/>
      <c r="G515" s="761"/>
      <c r="H515" s="761"/>
      <c r="I515" s="761"/>
    </row>
    <row r="516" spans="6:9" x14ac:dyDescent="0.25">
      <c r="F516" s="761"/>
      <c r="G516" s="761"/>
      <c r="H516" s="761"/>
      <c r="I516" s="761"/>
    </row>
    <row r="517" spans="6:9" x14ac:dyDescent="0.25">
      <c r="F517" s="761"/>
      <c r="G517" s="761"/>
      <c r="H517" s="761"/>
      <c r="I517" s="761"/>
    </row>
    <row r="518" spans="6:9" x14ac:dyDescent="0.25">
      <c r="F518" s="761"/>
      <c r="G518" s="761"/>
      <c r="H518" s="761"/>
      <c r="I518" s="761"/>
    </row>
    <row r="519" spans="6:9" x14ac:dyDescent="0.25">
      <c r="F519" s="761"/>
      <c r="G519" s="761"/>
      <c r="H519" s="761"/>
      <c r="I519" s="761"/>
    </row>
    <row r="520" spans="6:9" x14ac:dyDescent="0.25">
      <c r="F520" s="761"/>
      <c r="G520" s="761"/>
      <c r="H520" s="761"/>
      <c r="I520" s="761"/>
    </row>
    <row r="521" spans="6:9" x14ac:dyDescent="0.25">
      <c r="F521" s="761"/>
      <c r="G521" s="761"/>
      <c r="H521" s="761"/>
      <c r="I521" s="761"/>
    </row>
    <row r="522" spans="6:9" x14ac:dyDescent="0.25">
      <c r="F522" s="761"/>
      <c r="G522" s="761"/>
      <c r="H522" s="761"/>
      <c r="I522" s="761"/>
    </row>
    <row r="523" spans="6:9" x14ac:dyDescent="0.25">
      <c r="F523" s="761"/>
      <c r="G523" s="761"/>
      <c r="H523" s="761"/>
      <c r="I523" s="761"/>
    </row>
    <row r="524" spans="6:9" x14ac:dyDescent="0.25">
      <c r="F524" s="761"/>
      <c r="G524" s="761"/>
      <c r="H524" s="761"/>
      <c r="I524" s="761"/>
    </row>
    <row r="525" spans="6:9" x14ac:dyDescent="0.25">
      <c r="F525" s="761"/>
      <c r="G525" s="761"/>
      <c r="H525" s="761"/>
      <c r="I525" s="761"/>
    </row>
    <row r="526" spans="6:9" x14ac:dyDescent="0.25">
      <c r="F526" s="761"/>
      <c r="G526" s="761"/>
      <c r="H526" s="761"/>
      <c r="I526" s="761"/>
    </row>
    <row r="527" spans="6:9" x14ac:dyDescent="0.25">
      <c r="F527" s="761"/>
      <c r="G527" s="761"/>
      <c r="H527" s="761"/>
      <c r="I527" s="761"/>
    </row>
    <row r="528" spans="6:9" x14ac:dyDescent="0.25">
      <c r="F528" s="761"/>
      <c r="G528" s="761"/>
      <c r="H528" s="761"/>
      <c r="I528" s="761"/>
    </row>
    <row r="529" spans="6:9" x14ac:dyDescent="0.25">
      <c r="F529" s="761"/>
      <c r="G529" s="761"/>
      <c r="H529" s="761"/>
      <c r="I529" s="761"/>
    </row>
    <row r="530" spans="6:9" x14ac:dyDescent="0.25">
      <c r="F530" s="761"/>
      <c r="G530" s="761"/>
      <c r="H530" s="761"/>
      <c r="I530" s="761"/>
    </row>
    <row r="531" spans="6:9" x14ac:dyDescent="0.25">
      <c r="F531" s="761"/>
      <c r="G531" s="761"/>
      <c r="H531" s="761"/>
      <c r="I531" s="761"/>
    </row>
    <row r="532" spans="6:9" x14ac:dyDescent="0.25">
      <c r="F532" s="761"/>
      <c r="G532" s="761"/>
      <c r="H532" s="761"/>
      <c r="I532" s="761"/>
    </row>
    <row r="533" spans="6:9" x14ac:dyDescent="0.25">
      <c r="F533" s="761"/>
      <c r="G533" s="761"/>
      <c r="H533" s="761"/>
      <c r="I533" s="761"/>
    </row>
    <row r="534" spans="6:9" x14ac:dyDescent="0.25">
      <c r="F534" s="761"/>
      <c r="G534" s="761"/>
      <c r="H534" s="761"/>
      <c r="I534" s="761"/>
    </row>
    <row r="535" spans="6:9" x14ac:dyDescent="0.25">
      <c r="F535" s="761"/>
      <c r="G535" s="761"/>
      <c r="H535" s="761"/>
      <c r="I535" s="761"/>
    </row>
    <row r="536" spans="6:9" x14ac:dyDescent="0.25">
      <c r="F536" s="761"/>
      <c r="G536" s="761"/>
      <c r="H536" s="761"/>
      <c r="I536" s="761"/>
    </row>
    <row r="537" spans="6:9" x14ac:dyDescent="0.25">
      <c r="F537" s="761"/>
      <c r="G537" s="761"/>
      <c r="H537" s="761"/>
      <c r="I537" s="761"/>
    </row>
    <row r="538" spans="6:9" x14ac:dyDescent="0.25">
      <c r="F538" s="761"/>
      <c r="G538" s="761"/>
      <c r="H538" s="761"/>
      <c r="I538" s="761"/>
    </row>
    <row r="539" spans="6:9" x14ac:dyDescent="0.25">
      <c r="F539" s="761"/>
      <c r="G539" s="761"/>
      <c r="H539" s="761"/>
      <c r="I539" s="761"/>
    </row>
    <row r="540" spans="6:9" x14ac:dyDescent="0.25">
      <c r="F540" s="761"/>
      <c r="G540" s="761"/>
      <c r="H540" s="761"/>
      <c r="I540" s="761"/>
    </row>
    <row r="541" spans="6:9" x14ac:dyDescent="0.25">
      <c r="F541" s="761"/>
      <c r="G541" s="761"/>
      <c r="H541" s="761"/>
      <c r="I541" s="761"/>
    </row>
    <row r="542" spans="6:9" x14ac:dyDescent="0.25">
      <c r="F542" s="761"/>
      <c r="G542" s="761"/>
      <c r="H542" s="761"/>
      <c r="I542" s="761"/>
    </row>
    <row r="543" spans="6:9" x14ac:dyDescent="0.25">
      <c r="F543" s="761"/>
      <c r="G543" s="761"/>
      <c r="H543" s="761"/>
      <c r="I543" s="761"/>
    </row>
    <row r="544" spans="6:9" x14ac:dyDescent="0.25">
      <c r="F544" s="761"/>
      <c r="G544" s="761"/>
      <c r="H544" s="761"/>
      <c r="I544" s="761"/>
    </row>
    <row r="545" spans="6:9" x14ac:dyDescent="0.25">
      <c r="F545" s="761"/>
      <c r="G545" s="761"/>
      <c r="H545" s="761"/>
      <c r="I545" s="761"/>
    </row>
    <row r="546" spans="6:9" x14ac:dyDescent="0.25">
      <c r="F546" s="761"/>
      <c r="G546" s="761"/>
      <c r="H546" s="761"/>
      <c r="I546" s="761"/>
    </row>
    <row r="547" spans="6:9" x14ac:dyDescent="0.25">
      <c r="F547" s="761"/>
      <c r="G547" s="761"/>
      <c r="H547" s="761"/>
      <c r="I547" s="761"/>
    </row>
    <row r="548" spans="6:9" x14ac:dyDescent="0.25">
      <c r="F548" s="761"/>
      <c r="G548" s="761"/>
      <c r="H548" s="761"/>
      <c r="I548" s="761"/>
    </row>
    <row r="549" spans="6:9" x14ac:dyDescent="0.25">
      <c r="F549" s="761"/>
      <c r="G549" s="761"/>
      <c r="H549" s="761"/>
      <c r="I549" s="761"/>
    </row>
    <row r="550" spans="6:9" x14ac:dyDescent="0.25">
      <c r="F550" s="761"/>
      <c r="G550" s="761"/>
      <c r="H550" s="761"/>
      <c r="I550" s="761"/>
    </row>
    <row r="551" spans="6:9" x14ac:dyDescent="0.25">
      <c r="F551" s="761"/>
      <c r="G551" s="761"/>
      <c r="H551" s="761"/>
      <c r="I551" s="761"/>
    </row>
    <row r="552" spans="6:9" x14ac:dyDescent="0.25">
      <c r="F552" s="761"/>
      <c r="G552" s="761"/>
      <c r="H552" s="761"/>
      <c r="I552" s="761"/>
    </row>
    <row r="553" spans="6:9" x14ac:dyDescent="0.25">
      <c r="F553" s="761"/>
      <c r="G553" s="761"/>
      <c r="H553" s="761"/>
      <c r="I553" s="761"/>
    </row>
    <row r="554" spans="6:9" x14ac:dyDescent="0.25">
      <c r="F554" s="761"/>
      <c r="G554" s="761"/>
      <c r="H554" s="761"/>
      <c r="I554" s="761"/>
    </row>
    <row r="555" spans="6:9" x14ac:dyDescent="0.25">
      <c r="F555" s="761"/>
      <c r="G555" s="761"/>
      <c r="H555" s="761"/>
      <c r="I555" s="761"/>
    </row>
    <row r="556" spans="6:9" x14ac:dyDescent="0.25">
      <c r="F556" s="761"/>
      <c r="G556" s="761"/>
      <c r="H556" s="761"/>
      <c r="I556" s="761"/>
    </row>
    <row r="557" spans="6:9" x14ac:dyDescent="0.25">
      <c r="F557" s="761"/>
      <c r="G557" s="761"/>
      <c r="H557" s="761"/>
      <c r="I557" s="761"/>
    </row>
    <row r="558" spans="6:9" x14ac:dyDescent="0.25">
      <c r="F558" s="761"/>
      <c r="G558" s="761"/>
      <c r="H558" s="761"/>
      <c r="I558" s="761"/>
    </row>
    <row r="559" spans="6:9" x14ac:dyDescent="0.25">
      <c r="F559" s="761"/>
      <c r="G559" s="761"/>
      <c r="H559" s="761"/>
      <c r="I559" s="761"/>
    </row>
    <row r="560" spans="6:9" x14ac:dyDescent="0.25">
      <c r="F560" s="761"/>
      <c r="G560" s="761"/>
      <c r="H560" s="761"/>
      <c r="I560" s="761"/>
    </row>
    <row r="561" spans="6:9" x14ac:dyDescent="0.25">
      <c r="F561" s="761"/>
      <c r="G561" s="761"/>
      <c r="H561" s="761"/>
      <c r="I561" s="761"/>
    </row>
    <row r="562" spans="6:9" x14ac:dyDescent="0.25">
      <c r="F562" s="761"/>
      <c r="G562" s="761"/>
      <c r="H562" s="761"/>
      <c r="I562" s="761"/>
    </row>
    <row r="563" spans="6:9" x14ac:dyDescent="0.25">
      <c r="F563" s="761"/>
      <c r="G563" s="761"/>
      <c r="H563" s="761"/>
      <c r="I563" s="761"/>
    </row>
    <row r="564" spans="6:9" x14ac:dyDescent="0.25">
      <c r="F564" s="761"/>
      <c r="G564" s="761"/>
      <c r="H564" s="761"/>
      <c r="I564" s="761"/>
    </row>
    <row r="565" spans="6:9" x14ac:dyDescent="0.25">
      <c r="F565" s="761"/>
      <c r="G565" s="761"/>
      <c r="H565" s="761"/>
      <c r="I565" s="761"/>
    </row>
    <row r="566" spans="6:9" x14ac:dyDescent="0.25">
      <c r="F566" s="761"/>
      <c r="G566" s="761"/>
      <c r="H566" s="761"/>
      <c r="I566" s="761"/>
    </row>
    <row r="567" spans="6:9" x14ac:dyDescent="0.25">
      <c r="F567" s="761"/>
      <c r="G567" s="761"/>
      <c r="H567" s="761"/>
      <c r="I567" s="761"/>
    </row>
    <row r="568" spans="6:9" x14ac:dyDescent="0.25">
      <c r="F568" s="761"/>
      <c r="G568" s="761"/>
      <c r="H568" s="761"/>
      <c r="I568" s="761"/>
    </row>
    <row r="569" spans="6:9" x14ac:dyDescent="0.25">
      <c r="F569" s="761"/>
      <c r="G569" s="761"/>
      <c r="H569" s="761"/>
      <c r="I569" s="761"/>
    </row>
    <row r="570" spans="6:9" x14ac:dyDescent="0.25">
      <c r="F570" s="761"/>
      <c r="G570" s="761"/>
      <c r="H570" s="761"/>
      <c r="I570" s="761"/>
    </row>
    <row r="571" spans="6:9" x14ac:dyDescent="0.25">
      <c r="F571" s="761"/>
      <c r="G571" s="761"/>
      <c r="H571" s="761"/>
      <c r="I571" s="761"/>
    </row>
    <row r="572" spans="6:9" x14ac:dyDescent="0.25">
      <c r="F572" s="761"/>
      <c r="G572" s="761"/>
      <c r="H572" s="761"/>
      <c r="I572" s="761"/>
    </row>
    <row r="573" spans="6:9" x14ac:dyDescent="0.25">
      <c r="F573" s="761"/>
      <c r="G573" s="761"/>
      <c r="H573" s="761"/>
      <c r="I573" s="761"/>
    </row>
    <row r="574" spans="6:9" x14ac:dyDescent="0.25">
      <c r="F574" s="761"/>
      <c r="G574" s="761"/>
      <c r="H574" s="761"/>
      <c r="I574" s="761"/>
    </row>
    <row r="575" spans="6:9" x14ac:dyDescent="0.25">
      <c r="F575" s="761"/>
      <c r="G575" s="761"/>
      <c r="H575" s="761"/>
      <c r="I575" s="761"/>
    </row>
    <row r="576" spans="6:9" x14ac:dyDescent="0.25">
      <c r="F576" s="761"/>
      <c r="G576" s="761"/>
      <c r="H576" s="761"/>
      <c r="I576" s="761"/>
    </row>
    <row r="577" spans="6:9" x14ac:dyDescent="0.25">
      <c r="F577" s="761"/>
      <c r="G577" s="761"/>
      <c r="H577" s="761"/>
      <c r="I577" s="761"/>
    </row>
    <row r="578" spans="6:9" x14ac:dyDescent="0.25">
      <c r="F578" s="761"/>
      <c r="G578" s="761"/>
      <c r="H578" s="761"/>
      <c r="I578" s="761"/>
    </row>
    <row r="579" spans="6:9" x14ac:dyDescent="0.25">
      <c r="F579" s="761"/>
      <c r="G579" s="761"/>
      <c r="H579" s="761"/>
      <c r="I579" s="761"/>
    </row>
    <row r="580" spans="6:9" x14ac:dyDescent="0.25">
      <c r="F580" s="761"/>
      <c r="G580" s="761"/>
      <c r="H580" s="761"/>
      <c r="I580" s="761"/>
    </row>
    <row r="581" spans="6:9" x14ac:dyDescent="0.25">
      <c r="F581" s="761"/>
      <c r="G581" s="761"/>
      <c r="H581" s="761"/>
      <c r="I581" s="761"/>
    </row>
    <row r="582" spans="6:9" x14ac:dyDescent="0.25">
      <c r="F582" s="761"/>
      <c r="G582" s="761"/>
      <c r="H582" s="761"/>
      <c r="I582" s="761"/>
    </row>
    <row r="583" spans="6:9" x14ac:dyDescent="0.25">
      <c r="F583" s="761"/>
      <c r="G583" s="761"/>
      <c r="H583" s="761"/>
      <c r="I583" s="761"/>
    </row>
    <row r="584" spans="6:9" x14ac:dyDescent="0.25">
      <c r="F584" s="761"/>
      <c r="G584" s="761"/>
      <c r="H584" s="761"/>
      <c r="I584" s="761"/>
    </row>
    <row r="585" spans="6:9" x14ac:dyDescent="0.25">
      <c r="F585" s="761"/>
      <c r="G585" s="761"/>
      <c r="H585" s="761"/>
      <c r="I585" s="761"/>
    </row>
    <row r="586" spans="6:9" x14ac:dyDescent="0.25">
      <c r="F586" s="761"/>
      <c r="G586" s="761"/>
      <c r="H586" s="761"/>
      <c r="I586" s="761"/>
    </row>
    <row r="587" spans="6:9" x14ac:dyDescent="0.25">
      <c r="F587" s="761"/>
      <c r="G587" s="761"/>
      <c r="H587" s="761"/>
      <c r="I587" s="761"/>
    </row>
    <row r="588" spans="6:9" x14ac:dyDescent="0.25">
      <c r="F588" s="761"/>
      <c r="G588" s="761"/>
      <c r="H588" s="761"/>
      <c r="I588" s="761"/>
    </row>
    <row r="589" spans="6:9" x14ac:dyDescent="0.25">
      <c r="F589" s="761"/>
      <c r="G589" s="761"/>
      <c r="H589" s="761"/>
      <c r="I589" s="761"/>
    </row>
    <row r="590" spans="6:9" x14ac:dyDescent="0.25">
      <c r="F590" s="761"/>
      <c r="G590" s="761"/>
      <c r="H590" s="761"/>
      <c r="I590" s="761"/>
    </row>
    <row r="591" spans="6:9" x14ac:dyDescent="0.25">
      <c r="F591" s="761"/>
      <c r="G591" s="761"/>
      <c r="H591" s="761"/>
      <c r="I591" s="761"/>
    </row>
    <row r="592" spans="6:9" x14ac:dyDescent="0.25">
      <c r="F592" s="761"/>
      <c r="G592" s="761"/>
      <c r="H592" s="761"/>
      <c r="I592" s="761"/>
    </row>
    <row r="593" spans="6:9" x14ac:dyDescent="0.25">
      <c r="F593" s="761"/>
      <c r="G593" s="761"/>
      <c r="H593" s="761"/>
      <c r="I593" s="761"/>
    </row>
    <row r="594" spans="6:9" x14ac:dyDescent="0.25">
      <c r="F594" s="761"/>
      <c r="G594" s="761"/>
      <c r="H594" s="761"/>
      <c r="I594" s="761"/>
    </row>
    <row r="595" spans="6:9" x14ac:dyDescent="0.25">
      <c r="F595" s="761"/>
      <c r="G595" s="761"/>
      <c r="H595" s="761"/>
      <c r="I595" s="761"/>
    </row>
    <row r="596" spans="6:9" x14ac:dyDescent="0.25">
      <c r="F596" s="761"/>
      <c r="G596" s="761"/>
      <c r="H596" s="761"/>
      <c r="I596" s="761"/>
    </row>
    <row r="597" spans="6:9" x14ac:dyDescent="0.25">
      <c r="F597" s="761"/>
      <c r="G597" s="761"/>
      <c r="H597" s="761"/>
      <c r="I597" s="761"/>
    </row>
    <row r="598" spans="6:9" x14ac:dyDescent="0.25">
      <c r="F598" s="761"/>
      <c r="G598" s="761"/>
      <c r="H598" s="761"/>
      <c r="I598" s="761"/>
    </row>
    <row r="599" spans="6:9" x14ac:dyDescent="0.25">
      <c r="F599" s="761"/>
      <c r="G599" s="761"/>
      <c r="H599" s="761"/>
      <c r="I599" s="761"/>
    </row>
    <row r="600" spans="6:9" x14ac:dyDescent="0.25">
      <c r="F600" s="761"/>
      <c r="G600" s="761"/>
      <c r="H600" s="761"/>
      <c r="I600" s="761"/>
    </row>
    <row r="601" spans="6:9" x14ac:dyDescent="0.25">
      <c r="F601" s="761"/>
      <c r="G601" s="761"/>
      <c r="H601" s="761"/>
      <c r="I601" s="761"/>
    </row>
    <row r="602" spans="6:9" x14ac:dyDescent="0.25">
      <c r="F602" s="761"/>
      <c r="G602" s="761"/>
      <c r="H602" s="761"/>
      <c r="I602" s="761"/>
    </row>
    <row r="603" spans="6:9" x14ac:dyDescent="0.25">
      <c r="F603" s="761"/>
      <c r="G603" s="761"/>
      <c r="H603" s="761"/>
      <c r="I603" s="761"/>
    </row>
    <row r="604" spans="6:9" x14ac:dyDescent="0.25">
      <c r="F604" s="761"/>
      <c r="G604" s="761"/>
      <c r="H604" s="761"/>
      <c r="I604" s="761"/>
    </row>
    <row r="605" spans="6:9" x14ac:dyDescent="0.25">
      <c r="F605" s="761"/>
      <c r="G605" s="761"/>
      <c r="H605" s="761"/>
      <c r="I605" s="761"/>
    </row>
    <row r="606" spans="6:9" x14ac:dyDescent="0.25">
      <c r="F606" s="761"/>
      <c r="G606" s="761"/>
      <c r="H606" s="761"/>
      <c r="I606" s="761"/>
    </row>
    <row r="607" spans="6:9" x14ac:dyDescent="0.25">
      <c r="F607" s="761"/>
      <c r="G607" s="761"/>
      <c r="H607" s="761"/>
      <c r="I607" s="761"/>
    </row>
    <row r="608" spans="6:9" x14ac:dyDescent="0.25">
      <c r="F608" s="761"/>
      <c r="G608" s="761"/>
      <c r="H608" s="761"/>
      <c r="I608" s="761"/>
    </row>
    <row r="609" spans="6:9" x14ac:dyDescent="0.25">
      <c r="F609" s="761"/>
      <c r="G609" s="761"/>
      <c r="H609" s="761"/>
      <c r="I609" s="761"/>
    </row>
    <row r="610" spans="6:9" x14ac:dyDescent="0.25">
      <c r="F610" s="761"/>
      <c r="G610" s="761"/>
      <c r="H610" s="761"/>
      <c r="I610" s="761"/>
    </row>
    <row r="611" spans="6:9" x14ac:dyDescent="0.25">
      <c r="F611" s="761"/>
      <c r="G611" s="761"/>
      <c r="H611" s="761"/>
      <c r="I611" s="761"/>
    </row>
    <row r="612" spans="6:9" x14ac:dyDescent="0.25">
      <c r="F612" s="761"/>
      <c r="G612" s="761"/>
      <c r="H612" s="761"/>
      <c r="I612" s="761"/>
    </row>
    <row r="613" spans="6:9" x14ac:dyDescent="0.25">
      <c r="F613" s="761"/>
      <c r="G613" s="761"/>
      <c r="H613" s="761"/>
      <c r="I613" s="761"/>
    </row>
    <row r="614" spans="6:9" x14ac:dyDescent="0.25">
      <c r="F614" s="761"/>
      <c r="G614" s="761"/>
      <c r="H614" s="761"/>
      <c r="I614" s="761"/>
    </row>
    <row r="615" spans="6:9" x14ac:dyDescent="0.25">
      <c r="F615" s="761"/>
      <c r="G615" s="761"/>
      <c r="H615" s="761"/>
      <c r="I615" s="761"/>
    </row>
    <row r="616" spans="6:9" x14ac:dyDescent="0.25">
      <c r="F616" s="761"/>
      <c r="G616" s="761"/>
      <c r="H616" s="761"/>
      <c r="I616" s="761"/>
    </row>
    <row r="617" spans="6:9" x14ac:dyDescent="0.25">
      <c r="F617" s="761"/>
      <c r="G617" s="761"/>
      <c r="H617" s="761"/>
      <c r="I617" s="761"/>
    </row>
    <row r="618" spans="6:9" x14ac:dyDescent="0.25">
      <c r="F618" s="761"/>
      <c r="G618" s="761"/>
      <c r="H618" s="761"/>
      <c r="I618" s="761"/>
    </row>
    <row r="619" spans="6:9" x14ac:dyDescent="0.25">
      <c r="F619" s="761"/>
      <c r="G619" s="761"/>
      <c r="H619" s="761"/>
      <c r="I619" s="761"/>
    </row>
    <row r="620" spans="6:9" x14ac:dyDescent="0.25">
      <c r="F620" s="761"/>
      <c r="G620" s="761"/>
      <c r="H620" s="761"/>
      <c r="I620" s="761"/>
    </row>
    <row r="621" spans="6:9" x14ac:dyDescent="0.25">
      <c r="F621" s="761"/>
      <c r="G621" s="761"/>
      <c r="H621" s="761"/>
      <c r="I621" s="761"/>
    </row>
    <row r="622" spans="6:9" x14ac:dyDescent="0.25">
      <c r="F622" s="761"/>
      <c r="G622" s="761"/>
      <c r="H622" s="761"/>
      <c r="I622" s="761"/>
    </row>
    <row r="623" spans="6:9" x14ac:dyDescent="0.25">
      <c r="F623" s="761"/>
      <c r="G623" s="761"/>
      <c r="H623" s="761"/>
      <c r="I623" s="761"/>
    </row>
    <row r="624" spans="6:9" x14ac:dyDescent="0.25">
      <c r="F624" s="761"/>
      <c r="G624" s="761"/>
      <c r="H624" s="761"/>
      <c r="I624" s="761"/>
    </row>
    <row r="625" spans="6:9" x14ac:dyDescent="0.25">
      <c r="F625" s="761"/>
      <c r="G625" s="761"/>
      <c r="H625" s="761"/>
      <c r="I625" s="761"/>
    </row>
    <row r="626" spans="6:9" x14ac:dyDescent="0.25">
      <c r="F626" s="761"/>
      <c r="G626" s="761"/>
      <c r="H626" s="761"/>
      <c r="I626" s="761"/>
    </row>
    <row r="627" spans="6:9" x14ac:dyDescent="0.25">
      <c r="F627" s="761"/>
      <c r="G627" s="761"/>
      <c r="H627" s="761"/>
      <c r="I627" s="761"/>
    </row>
    <row r="628" spans="6:9" x14ac:dyDescent="0.25">
      <c r="F628" s="761"/>
      <c r="G628" s="761"/>
      <c r="H628" s="761"/>
      <c r="I628" s="761"/>
    </row>
    <row r="629" spans="6:9" x14ac:dyDescent="0.25">
      <c r="F629" s="761"/>
      <c r="G629" s="761"/>
      <c r="H629" s="761"/>
      <c r="I629" s="761"/>
    </row>
    <row r="630" spans="6:9" x14ac:dyDescent="0.25">
      <c r="F630" s="761"/>
      <c r="G630" s="761"/>
      <c r="H630" s="761"/>
      <c r="I630" s="761"/>
    </row>
    <row r="631" spans="6:9" x14ac:dyDescent="0.25">
      <c r="F631" s="761"/>
      <c r="G631" s="761"/>
      <c r="H631" s="761"/>
      <c r="I631" s="761"/>
    </row>
    <row r="632" spans="6:9" x14ac:dyDescent="0.25">
      <c r="F632" s="761"/>
      <c r="G632" s="761"/>
      <c r="H632" s="761"/>
      <c r="I632" s="761"/>
    </row>
    <row r="633" spans="6:9" x14ac:dyDescent="0.25">
      <c r="F633" s="761"/>
      <c r="G633" s="761"/>
      <c r="H633" s="761"/>
      <c r="I633" s="761"/>
    </row>
    <row r="634" spans="6:9" x14ac:dyDescent="0.25">
      <c r="F634" s="761"/>
      <c r="G634" s="761"/>
      <c r="H634" s="761"/>
      <c r="I634" s="761"/>
    </row>
    <row r="635" spans="6:9" x14ac:dyDescent="0.25">
      <c r="F635" s="761"/>
      <c r="G635" s="761"/>
      <c r="H635" s="761"/>
      <c r="I635" s="761"/>
    </row>
    <row r="636" spans="6:9" x14ac:dyDescent="0.25">
      <c r="F636" s="761"/>
      <c r="G636" s="761"/>
      <c r="H636" s="761"/>
      <c r="I636" s="761"/>
    </row>
    <row r="637" spans="6:9" x14ac:dyDescent="0.25">
      <c r="F637" s="761"/>
      <c r="G637" s="761"/>
      <c r="H637" s="761"/>
      <c r="I637" s="761"/>
    </row>
    <row r="638" spans="6:9" x14ac:dyDescent="0.25">
      <c r="F638" s="761"/>
      <c r="G638" s="761"/>
      <c r="H638" s="761"/>
      <c r="I638" s="761"/>
    </row>
    <row r="639" spans="6:9" x14ac:dyDescent="0.25">
      <c r="F639" s="761"/>
      <c r="G639" s="761"/>
      <c r="H639" s="761"/>
      <c r="I639" s="761"/>
    </row>
    <row r="640" spans="6:9" x14ac:dyDescent="0.25">
      <c r="F640" s="761"/>
      <c r="G640" s="761"/>
      <c r="H640" s="761"/>
      <c r="I640" s="761"/>
    </row>
    <row r="641" spans="6:9" x14ac:dyDescent="0.25">
      <c r="F641" s="761"/>
      <c r="G641" s="761"/>
      <c r="H641" s="761"/>
      <c r="I641" s="761"/>
    </row>
    <row r="642" spans="6:9" x14ac:dyDescent="0.25">
      <c r="F642" s="761"/>
      <c r="G642" s="761"/>
      <c r="H642" s="761"/>
      <c r="I642" s="761"/>
    </row>
    <row r="643" spans="6:9" x14ac:dyDescent="0.25">
      <c r="F643" s="761"/>
      <c r="G643" s="761"/>
      <c r="H643" s="761"/>
      <c r="I643" s="761"/>
    </row>
    <row r="644" spans="6:9" x14ac:dyDescent="0.25">
      <c r="F644" s="761"/>
      <c r="G644" s="761"/>
      <c r="H644" s="761"/>
      <c r="I644" s="761"/>
    </row>
    <row r="645" spans="6:9" x14ac:dyDescent="0.25">
      <c r="F645" s="761"/>
      <c r="G645" s="761"/>
      <c r="H645" s="761"/>
      <c r="I645" s="761"/>
    </row>
    <row r="646" spans="6:9" x14ac:dyDescent="0.25">
      <c r="F646" s="761"/>
      <c r="G646" s="761"/>
      <c r="H646" s="761"/>
      <c r="I646" s="761"/>
    </row>
    <row r="647" spans="6:9" x14ac:dyDescent="0.25">
      <c r="F647" s="761"/>
      <c r="G647" s="761"/>
      <c r="H647" s="761"/>
      <c r="I647" s="761"/>
    </row>
    <row r="648" spans="6:9" x14ac:dyDescent="0.25">
      <c r="F648" s="761"/>
      <c r="G648" s="761"/>
      <c r="H648" s="761"/>
      <c r="I648" s="761"/>
    </row>
    <row r="649" spans="6:9" x14ac:dyDescent="0.25">
      <c r="F649" s="761"/>
      <c r="G649" s="761"/>
      <c r="H649" s="761"/>
      <c r="I649" s="761"/>
    </row>
    <row r="650" spans="6:9" x14ac:dyDescent="0.25">
      <c r="F650" s="761"/>
      <c r="G650" s="761"/>
      <c r="H650" s="761"/>
      <c r="I650" s="761"/>
    </row>
    <row r="651" spans="6:9" x14ac:dyDescent="0.25">
      <c r="F651" s="761"/>
      <c r="G651" s="761"/>
      <c r="H651" s="761"/>
      <c r="I651" s="761"/>
    </row>
    <row r="652" spans="6:9" x14ac:dyDescent="0.25">
      <c r="F652" s="761"/>
      <c r="G652" s="761"/>
      <c r="H652" s="761"/>
      <c r="I652" s="761"/>
    </row>
    <row r="653" spans="6:9" x14ac:dyDescent="0.25">
      <c r="F653" s="761"/>
      <c r="G653" s="761"/>
      <c r="H653" s="761"/>
      <c r="I653" s="761"/>
    </row>
    <row r="654" spans="6:9" x14ac:dyDescent="0.25">
      <c r="F654" s="761"/>
      <c r="G654" s="761"/>
      <c r="H654" s="761"/>
      <c r="I654" s="761"/>
    </row>
    <row r="655" spans="6:9" x14ac:dyDescent="0.25">
      <c r="F655" s="761"/>
      <c r="G655" s="761"/>
      <c r="H655" s="761"/>
      <c r="I655" s="761"/>
    </row>
    <row r="656" spans="6:9" x14ac:dyDescent="0.25">
      <c r="F656" s="761"/>
      <c r="G656" s="761"/>
      <c r="H656" s="761"/>
      <c r="I656" s="761"/>
    </row>
    <row r="657" spans="6:9" x14ac:dyDescent="0.25">
      <c r="F657" s="761"/>
      <c r="G657" s="761"/>
      <c r="H657" s="761"/>
      <c r="I657" s="761"/>
    </row>
    <row r="658" spans="6:9" x14ac:dyDescent="0.25">
      <c r="F658" s="761"/>
      <c r="G658" s="761"/>
      <c r="H658" s="761"/>
      <c r="I658" s="761"/>
    </row>
    <row r="659" spans="6:9" x14ac:dyDescent="0.25">
      <c r="F659" s="761"/>
      <c r="G659" s="761"/>
      <c r="H659" s="761"/>
      <c r="I659" s="761"/>
    </row>
    <row r="660" spans="6:9" x14ac:dyDescent="0.25">
      <c r="F660" s="761"/>
      <c r="G660" s="761"/>
      <c r="H660" s="761"/>
      <c r="I660" s="761"/>
    </row>
    <row r="661" spans="6:9" x14ac:dyDescent="0.25">
      <c r="F661" s="761"/>
      <c r="G661" s="761"/>
      <c r="H661" s="761"/>
      <c r="I661" s="761"/>
    </row>
    <row r="662" spans="6:9" x14ac:dyDescent="0.25">
      <c r="F662" s="761"/>
      <c r="G662" s="761"/>
      <c r="H662" s="761"/>
      <c r="I662" s="761"/>
    </row>
    <row r="663" spans="6:9" x14ac:dyDescent="0.25">
      <c r="F663" s="761"/>
      <c r="G663" s="761"/>
      <c r="H663" s="761"/>
      <c r="I663" s="761"/>
    </row>
    <row r="664" spans="6:9" x14ac:dyDescent="0.25">
      <c r="F664" s="761"/>
      <c r="G664" s="761"/>
      <c r="H664" s="761"/>
      <c r="I664" s="761"/>
    </row>
    <row r="665" spans="6:9" x14ac:dyDescent="0.25">
      <c r="F665" s="761"/>
      <c r="G665" s="761"/>
      <c r="H665" s="761"/>
      <c r="I665" s="761"/>
    </row>
    <row r="666" spans="6:9" x14ac:dyDescent="0.25">
      <c r="F666" s="761"/>
      <c r="G666" s="761"/>
      <c r="H666" s="761"/>
      <c r="I666" s="761"/>
    </row>
    <row r="667" spans="6:9" x14ac:dyDescent="0.25">
      <c r="F667" s="761"/>
      <c r="G667" s="761"/>
      <c r="H667" s="761"/>
      <c r="I667" s="761"/>
    </row>
    <row r="668" spans="6:9" x14ac:dyDescent="0.25">
      <c r="F668" s="761"/>
      <c r="G668" s="761"/>
      <c r="H668" s="761"/>
      <c r="I668" s="761"/>
    </row>
    <row r="669" spans="6:9" x14ac:dyDescent="0.25">
      <c r="F669" s="761"/>
      <c r="G669" s="761"/>
      <c r="H669" s="761"/>
      <c r="I669" s="761"/>
    </row>
    <row r="670" spans="6:9" x14ac:dyDescent="0.25">
      <c r="F670" s="761"/>
      <c r="G670" s="761"/>
      <c r="H670" s="761"/>
      <c r="I670" s="761"/>
    </row>
    <row r="671" spans="6:9" x14ac:dyDescent="0.25">
      <c r="F671" s="761"/>
      <c r="G671" s="761"/>
      <c r="H671" s="761"/>
      <c r="I671" s="761"/>
    </row>
    <row r="672" spans="6:9" x14ac:dyDescent="0.25">
      <c r="F672" s="761"/>
      <c r="G672" s="761"/>
      <c r="H672" s="761"/>
      <c r="I672" s="761"/>
    </row>
    <row r="673" spans="6:9" x14ac:dyDescent="0.25">
      <c r="F673" s="761"/>
      <c r="G673" s="761"/>
      <c r="H673" s="761"/>
      <c r="I673" s="761"/>
    </row>
    <row r="674" spans="6:9" x14ac:dyDescent="0.25">
      <c r="F674" s="761"/>
      <c r="G674" s="761"/>
      <c r="H674" s="761"/>
      <c r="I674" s="761"/>
    </row>
    <row r="675" spans="6:9" x14ac:dyDescent="0.25">
      <c r="F675" s="761"/>
      <c r="G675" s="761"/>
      <c r="H675" s="761"/>
      <c r="I675" s="761"/>
    </row>
    <row r="676" spans="6:9" x14ac:dyDescent="0.25">
      <c r="F676" s="761"/>
      <c r="G676" s="761"/>
      <c r="H676" s="761"/>
      <c r="I676" s="761"/>
    </row>
    <row r="677" spans="6:9" x14ac:dyDescent="0.25">
      <c r="F677" s="761"/>
      <c r="G677" s="761"/>
      <c r="H677" s="761"/>
      <c r="I677" s="761"/>
    </row>
    <row r="678" spans="6:9" x14ac:dyDescent="0.25">
      <c r="F678" s="761"/>
      <c r="G678" s="761"/>
      <c r="H678" s="761"/>
      <c r="I678" s="761"/>
    </row>
    <row r="679" spans="6:9" x14ac:dyDescent="0.25">
      <c r="F679" s="761"/>
      <c r="G679" s="761"/>
      <c r="H679" s="761"/>
      <c r="I679" s="761"/>
    </row>
    <row r="680" spans="6:9" x14ac:dyDescent="0.25">
      <c r="F680" s="761"/>
      <c r="G680" s="761"/>
      <c r="H680" s="761"/>
      <c r="I680" s="761"/>
    </row>
    <row r="681" spans="6:9" x14ac:dyDescent="0.25">
      <c r="F681" s="761"/>
      <c r="G681" s="761"/>
      <c r="H681" s="761"/>
      <c r="I681" s="761"/>
    </row>
    <row r="682" spans="6:9" x14ac:dyDescent="0.25">
      <c r="F682" s="761"/>
      <c r="G682" s="761"/>
      <c r="H682" s="761"/>
      <c r="I682" s="761"/>
    </row>
    <row r="683" spans="6:9" x14ac:dyDescent="0.25">
      <c r="F683" s="761"/>
      <c r="G683" s="761"/>
      <c r="H683" s="761"/>
      <c r="I683" s="761"/>
    </row>
    <row r="684" spans="6:9" x14ac:dyDescent="0.25">
      <c r="F684" s="761"/>
      <c r="G684" s="761"/>
      <c r="H684" s="761"/>
      <c r="I684" s="761"/>
    </row>
    <row r="685" spans="6:9" x14ac:dyDescent="0.25">
      <c r="F685" s="761"/>
      <c r="G685" s="761"/>
      <c r="H685" s="761"/>
      <c r="I685" s="761"/>
    </row>
    <row r="686" spans="6:9" x14ac:dyDescent="0.25">
      <c r="F686" s="761"/>
      <c r="G686" s="761"/>
      <c r="H686" s="761"/>
      <c r="I686" s="761"/>
    </row>
    <row r="687" spans="6:9" x14ac:dyDescent="0.25">
      <c r="F687" s="761"/>
      <c r="G687" s="761"/>
      <c r="H687" s="761"/>
      <c r="I687" s="761"/>
    </row>
    <row r="688" spans="6:9" x14ac:dyDescent="0.25">
      <c r="F688" s="761"/>
      <c r="G688" s="761"/>
      <c r="H688" s="761"/>
      <c r="I688" s="761"/>
    </row>
    <row r="689" spans="6:9" x14ac:dyDescent="0.25">
      <c r="F689" s="761"/>
      <c r="G689" s="761"/>
      <c r="H689" s="761"/>
      <c r="I689" s="761"/>
    </row>
    <row r="690" spans="6:9" x14ac:dyDescent="0.25">
      <c r="F690" s="761"/>
      <c r="G690" s="761"/>
      <c r="H690" s="761"/>
      <c r="I690" s="761"/>
    </row>
    <row r="691" spans="6:9" x14ac:dyDescent="0.25">
      <c r="F691" s="761"/>
      <c r="G691" s="761"/>
      <c r="H691" s="761"/>
      <c r="I691" s="761"/>
    </row>
    <row r="692" spans="6:9" x14ac:dyDescent="0.25">
      <c r="F692" s="761"/>
      <c r="G692" s="761"/>
      <c r="H692" s="761"/>
      <c r="I692" s="761"/>
    </row>
    <row r="693" spans="6:9" x14ac:dyDescent="0.25">
      <c r="F693" s="761"/>
      <c r="G693" s="761"/>
      <c r="H693" s="761"/>
      <c r="I693" s="761"/>
    </row>
    <row r="694" spans="6:9" x14ac:dyDescent="0.25">
      <c r="F694" s="761"/>
      <c r="G694" s="761"/>
      <c r="H694" s="761"/>
      <c r="I694" s="761"/>
    </row>
    <row r="695" spans="6:9" x14ac:dyDescent="0.25">
      <c r="F695" s="761"/>
      <c r="G695" s="761"/>
      <c r="H695" s="761"/>
      <c r="I695" s="761"/>
    </row>
    <row r="696" spans="6:9" x14ac:dyDescent="0.25">
      <c r="F696" s="761"/>
      <c r="G696" s="761"/>
      <c r="H696" s="761"/>
      <c r="I696" s="761"/>
    </row>
    <row r="697" spans="6:9" x14ac:dyDescent="0.25">
      <c r="F697" s="761"/>
      <c r="G697" s="761"/>
      <c r="H697" s="761"/>
      <c r="I697" s="761"/>
    </row>
    <row r="698" spans="6:9" x14ac:dyDescent="0.25">
      <c r="F698" s="761"/>
      <c r="G698" s="761"/>
      <c r="H698" s="761"/>
      <c r="I698" s="761"/>
    </row>
    <row r="699" spans="6:9" x14ac:dyDescent="0.25">
      <c r="F699" s="761"/>
      <c r="G699" s="761"/>
      <c r="H699" s="761"/>
      <c r="I699" s="761"/>
    </row>
    <row r="700" spans="6:9" x14ac:dyDescent="0.25">
      <c r="F700" s="761"/>
      <c r="G700" s="761"/>
      <c r="H700" s="761"/>
      <c r="I700" s="761"/>
    </row>
    <row r="701" spans="6:9" x14ac:dyDescent="0.25">
      <c r="F701" s="761"/>
      <c r="G701" s="761"/>
      <c r="H701" s="761"/>
      <c r="I701" s="761"/>
    </row>
    <row r="702" spans="6:9" x14ac:dyDescent="0.25">
      <c r="F702" s="761"/>
      <c r="G702" s="761"/>
      <c r="H702" s="761"/>
      <c r="I702" s="761"/>
    </row>
    <row r="703" spans="6:9" x14ac:dyDescent="0.25">
      <c r="F703" s="761"/>
      <c r="G703" s="761"/>
      <c r="H703" s="761"/>
      <c r="I703" s="761"/>
    </row>
    <row r="704" spans="6:9" x14ac:dyDescent="0.25">
      <c r="F704" s="761"/>
      <c r="G704" s="761"/>
      <c r="H704" s="761"/>
      <c r="I704" s="761"/>
    </row>
    <row r="705" spans="6:9" x14ac:dyDescent="0.25">
      <c r="F705" s="761"/>
      <c r="G705" s="761"/>
      <c r="H705" s="761"/>
      <c r="I705" s="761"/>
    </row>
    <row r="706" spans="6:9" x14ac:dyDescent="0.25">
      <c r="F706" s="761"/>
      <c r="G706" s="761"/>
      <c r="H706" s="761"/>
      <c r="I706" s="761"/>
    </row>
    <row r="707" spans="6:9" x14ac:dyDescent="0.25">
      <c r="F707" s="761"/>
      <c r="G707" s="761"/>
      <c r="H707" s="761"/>
      <c r="I707" s="761"/>
    </row>
    <row r="708" spans="6:9" x14ac:dyDescent="0.25">
      <c r="F708" s="761"/>
      <c r="G708" s="761"/>
      <c r="H708" s="761"/>
      <c r="I708" s="761"/>
    </row>
    <row r="709" spans="6:9" x14ac:dyDescent="0.25">
      <c r="F709" s="761"/>
      <c r="G709" s="761"/>
      <c r="H709" s="761"/>
      <c r="I709" s="761"/>
    </row>
    <row r="710" spans="6:9" x14ac:dyDescent="0.25">
      <c r="F710" s="761"/>
      <c r="G710" s="761"/>
      <c r="H710" s="761"/>
      <c r="I710" s="761"/>
    </row>
    <row r="711" spans="6:9" x14ac:dyDescent="0.25">
      <c r="F711" s="761"/>
      <c r="G711" s="761"/>
      <c r="H711" s="761"/>
      <c r="I711" s="761"/>
    </row>
    <row r="712" spans="6:9" x14ac:dyDescent="0.25">
      <c r="F712" s="761"/>
      <c r="G712" s="761"/>
      <c r="H712" s="761"/>
      <c r="I712" s="761"/>
    </row>
    <row r="713" spans="6:9" x14ac:dyDescent="0.25">
      <c r="F713" s="761"/>
      <c r="G713" s="761"/>
      <c r="H713" s="761"/>
      <c r="I713" s="761"/>
    </row>
    <row r="714" spans="6:9" x14ac:dyDescent="0.25">
      <c r="F714" s="761"/>
      <c r="G714" s="761"/>
      <c r="H714" s="761"/>
      <c r="I714" s="761"/>
    </row>
    <row r="715" spans="6:9" x14ac:dyDescent="0.25">
      <c r="F715" s="761"/>
      <c r="G715" s="761"/>
      <c r="H715" s="761"/>
      <c r="I715" s="761"/>
    </row>
    <row r="716" spans="6:9" x14ac:dyDescent="0.25">
      <c r="F716" s="761"/>
      <c r="G716" s="761"/>
      <c r="H716" s="761"/>
      <c r="I716" s="761"/>
    </row>
    <row r="717" spans="6:9" x14ac:dyDescent="0.25">
      <c r="F717" s="761"/>
      <c r="G717" s="761"/>
      <c r="H717" s="761"/>
      <c r="I717" s="761"/>
    </row>
    <row r="718" spans="6:9" x14ac:dyDescent="0.25">
      <c r="F718" s="761"/>
      <c r="G718" s="761"/>
      <c r="H718" s="761"/>
      <c r="I718" s="761"/>
    </row>
    <row r="719" spans="6:9" x14ac:dyDescent="0.25">
      <c r="F719" s="761"/>
      <c r="G719" s="761"/>
      <c r="H719" s="761"/>
      <c r="I719" s="761"/>
    </row>
    <row r="720" spans="6:9" x14ac:dyDescent="0.25">
      <c r="F720" s="761"/>
      <c r="G720" s="761"/>
      <c r="H720" s="761"/>
      <c r="I720" s="761"/>
    </row>
    <row r="721" spans="6:9" x14ac:dyDescent="0.25">
      <c r="F721" s="761"/>
      <c r="G721" s="761"/>
      <c r="H721" s="761"/>
      <c r="I721" s="761"/>
    </row>
    <row r="722" spans="6:9" x14ac:dyDescent="0.25">
      <c r="F722" s="761"/>
      <c r="G722" s="761"/>
      <c r="H722" s="761"/>
      <c r="I722" s="761"/>
    </row>
    <row r="723" spans="6:9" x14ac:dyDescent="0.25">
      <c r="F723" s="761"/>
      <c r="G723" s="761"/>
      <c r="H723" s="761"/>
      <c r="I723" s="761"/>
    </row>
    <row r="724" spans="6:9" x14ac:dyDescent="0.25">
      <c r="F724" s="761"/>
      <c r="G724" s="761"/>
      <c r="H724" s="761"/>
      <c r="I724" s="761"/>
    </row>
    <row r="725" spans="6:9" x14ac:dyDescent="0.25">
      <c r="F725" s="761"/>
      <c r="G725" s="761"/>
      <c r="H725" s="761"/>
      <c r="I725" s="761"/>
    </row>
    <row r="726" spans="6:9" x14ac:dyDescent="0.25">
      <c r="F726" s="761"/>
      <c r="G726" s="761"/>
      <c r="H726" s="761"/>
      <c r="I726" s="761"/>
    </row>
    <row r="727" spans="6:9" x14ac:dyDescent="0.25">
      <c r="F727" s="761"/>
      <c r="G727" s="761"/>
      <c r="H727" s="761"/>
      <c r="I727" s="761"/>
    </row>
    <row r="728" spans="6:9" x14ac:dyDescent="0.25">
      <c r="F728" s="761"/>
      <c r="G728" s="761"/>
      <c r="H728" s="761"/>
      <c r="I728" s="761"/>
    </row>
    <row r="729" spans="6:9" x14ac:dyDescent="0.25">
      <c r="F729" s="761"/>
      <c r="G729" s="761"/>
      <c r="H729" s="761"/>
      <c r="I729" s="761"/>
    </row>
    <row r="730" spans="6:9" x14ac:dyDescent="0.25">
      <c r="F730" s="761"/>
      <c r="G730" s="761"/>
      <c r="H730" s="761"/>
      <c r="I730" s="761"/>
    </row>
    <row r="731" spans="6:9" x14ac:dyDescent="0.25">
      <c r="F731" s="761"/>
      <c r="G731" s="761"/>
      <c r="H731" s="761"/>
      <c r="I731" s="761"/>
    </row>
    <row r="732" spans="6:9" x14ac:dyDescent="0.25">
      <c r="F732" s="761"/>
      <c r="G732" s="761"/>
      <c r="H732" s="761"/>
      <c r="I732" s="761"/>
    </row>
    <row r="733" spans="6:9" x14ac:dyDescent="0.25">
      <c r="F733" s="761"/>
      <c r="G733" s="761"/>
      <c r="H733" s="761"/>
      <c r="I733" s="761"/>
    </row>
    <row r="734" spans="6:9" x14ac:dyDescent="0.25">
      <c r="F734" s="761"/>
      <c r="G734" s="761"/>
      <c r="H734" s="761"/>
      <c r="I734" s="761"/>
    </row>
    <row r="735" spans="6:9" x14ac:dyDescent="0.25">
      <c r="F735" s="761"/>
      <c r="G735" s="761"/>
      <c r="H735" s="761"/>
      <c r="I735" s="761"/>
    </row>
    <row r="736" spans="6:9" x14ac:dyDescent="0.25">
      <c r="F736" s="761"/>
      <c r="G736" s="761"/>
      <c r="H736" s="761"/>
      <c r="I736" s="761"/>
    </row>
    <row r="737" spans="6:9" x14ac:dyDescent="0.25">
      <c r="F737" s="761"/>
      <c r="G737" s="761"/>
      <c r="H737" s="761"/>
      <c r="I737" s="761"/>
    </row>
    <row r="738" spans="6:9" x14ac:dyDescent="0.25">
      <c r="F738" s="761"/>
      <c r="G738" s="761"/>
      <c r="H738" s="761"/>
      <c r="I738" s="761"/>
    </row>
    <row r="739" spans="6:9" x14ac:dyDescent="0.25">
      <c r="F739" s="761"/>
      <c r="G739" s="761"/>
      <c r="H739" s="761"/>
      <c r="I739" s="761"/>
    </row>
    <row r="740" spans="6:9" x14ac:dyDescent="0.25">
      <c r="F740" s="761"/>
      <c r="G740" s="761"/>
      <c r="H740" s="761"/>
      <c r="I740" s="761"/>
    </row>
    <row r="741" spans="6:9" x14ac:dyDescent="0.25">
      <c r="F741" s="761"/>
      <c r="G741" s="761"/>
      <c r="H741" s="761"/>
      <c r="I741" s="761"/>
    </row>
    <row r="742" spans="6:9" x14ac:dyDescent="0.25">
      <c r="F742" s="761"/>
      <c r="G742" s="761"/>
      <c r="H742" s="761"/>
      <c r="I742" s="761"/>
    </row>
    <row r="743" spans="6:9" x14ac:dyDescent="0.25">
      <c r="F743" s="761"/>
      <c r="G743" s="761"/>
      <c r="H743" s="761"/>
      <c r="I743" s="761"/>
    </row>
    <row r="744" spans="6:9" x14ac:dyDescent="0.25">
      <c r="F744" s="761"/>
      <c r="G744" s="761"/>
      <c r="H744" s="761"/>
      <c r="I744" s="761"/>
    </row>
    <row r="745" spans="6:9" x14ac:dyDescent="0.25">
      <c r="F745" s="761"/>
      <c r="G745" s="761"/>
      <c r="H745" s="761"/>
      <c r="I745" s="761"/>
    </row>
    <row r="746" spans="6:9" x14ac:dyDescent="0.25">
      <c r="F746" s="761"/>
      <c r="G746" s="761"/>
      <c r="H746" s="761"/>
      <c r="I746" s="761"/>
    </row>
    <row r="747" spans="6:9" x14ac:dyDescent="0.25">
      <c r="F747" s="761"/>
      <c r="G747" s="761"/>
      <c r="H747" s="761"/>
      <c r="I747" s="761"/>
    </row>
    <row r="748" spans="6:9" x14ac:dyDescent="0.25">
      <c r="F748" s="761"/>
      <c r="G748" s="761"/>
      <c r="H748" s="761"/>
      <c r="I748" s="761"/>
    </row>
    <row r="749" spans="6:9" x14ac:dyDescent="0.25">
      <c r="F749" s="761"/>
      <c r="G749" s="761"/>
      <c r="H749" s="761"/>
      <c r="I749" s="761"/>
    </row>
    <row r="750" spans="6:9" x14ac:dyDescent="0.25">
      <c r="F750" s="761"/>
      <c r="G750" s="761"/>
      <c r="H750" s="761"/>
      <c r="I750" s="761"/>
    </row>
    <row r="751" spans="6:9" x14ac:dyDescent="0.25">
      <c r="F751" s="761"/>
      <c r="G751" s="761"/>
      <c r="H751" s="761"/>
      <c r="I751" s="761"/>
    </row>
    <row r="752" spans="6:9" x14ac:dyDescent="0.25">
      <c r="F752" s="761"/>
      <c r="G752" s="761"/>
      <c r="H752" s="761"/>
      <c r="I752" s="761"/>
    </row>
    <row r="753" spans="6:9" x14ac:dyDescent="0.25">
      <c r="F753" s="761"/>
      <c r="G753" s="761"/>
      <c r="H753" s="761"/>
      <c r="I753" s="761"/>
    </row>
    <row r="754" spans="6:9" x14ac:dyDescent="0.25">
      <c r="F754" s="761"/>
      <c r="G754" s="761"/>
      <c r="H754" s="761"/>
      <c r="I754" s="761"/>
    </row>
    <row r="755" spans="6:9" x14ac:dyDescent="0.25">
      <c r="F755" s="761"/>
      <c r="G755" s="761"/>
      <c r="H755" s="761"/>
      <c r="I755" s="761"/>
    </row>
    <row r="756" spans="6:9" x14ac:dyDescent="0.25">
      <c r="F756" s="761"/>
      <c r="G756" s="761"/>
      <c r="H756" s="761"/>
      <c r="I756" s="761"/>
    </row>
    <row r="757" spans="6:9" x14ac:dyDescent="0.25">
      <c r="F757" s="761"/>
      <c r="G757" s="761"/>
      <c r="H757" s="761"/>
      <c r="I757" s="761"/>
    </row>
    <row r="758" spans="6:9" x14ac:dyDescent="0.25">
      <c r="F758" s="761"/>
      <c r="G758" s="761"/>
      <c r="H758" s="761"/>
      <c r="I758" s="761"/>
    </row>
    <row r="759" spans="6:9" x14ac:dyDescent="0.25">
      <c r="F759" s="761"/>
      <c r="G759" s="761"/>
      <c r="H759" s="761"/>
      <c r="I759" s="761"/>
    </row>
    <row r="760" spans="6:9" x14ac:dyDescent="0.25">
      <c r="F760" s="761"/>
      <c r="G760" s="761"/>
      <c r="H760" s="761"/>
      <c r="I760" s="761"/>
    </row>
    <row r="761" spans="6:9" x14ac:dyDescent="0.25">
      <c r="F761" s="761"/>
      <c r="G761" s="761"/>
      <c r="H761" s="761"/>
      <c r="I761" s="761"/>
    </row>
    <row r="762" spans="6:9" x14ac:dyDescent="0.25">
      <c r="F762" s="761"/>
      <c r="G762" s="761"/>
      <c r="H762" s="761"/>
      <c r="I762" s="761"/>
    </row>
    <row r="763" spans="6:9" x14ac:dyDescent="0.25">
      <c r="F763" s="761"/>
      <c r="G763" s="761"/>
      <c r="H763" s="761"/>
      <c r="I763" s="761"/>
    </row>
    <row r="764" spans="6:9" x14ac:dyDescent="0.25">
      <c r="F764" s="761"/>
      <c r="G764" s="761"/>
      <c r="H764" s="761"/>
      <c r="I764" s="761"/>
    </row>
    <row r="765" spans="6:9" x14ac:dyDescent="0.25">
      <c r="F765" s="761"/>
      <c r="G765" s="761"/>
      <c r="H765" s="761"/>
      <c r="I765" s="761"/>
    </row>
    <row r="766" spans="6:9" x14ac:dyDescent="0.25">
      <c r="F766" s="761"/>
      <c r="G766" s="761"/>
      <c r="H766" s="761"/>
      <c r="I766" s="761"/>
    </row>
    <row r="767" spans="6:9" x14ac:dyDescent="0.25">
      <c r="F767" s="761"/>
      <c r="G767" s="761"/>
      <c r="H767" s="761"/>
      <c r="I767" s="761"/>
    </row>
    <row r="768" spans="6:9" x14ac:dyDescent="0.25">
      <c r="F768" s="761"/>
      <c r="G768" s="761"/>
      <c r="H768" s="761"/>
      <c r="I768" s="761"/>
    </row>
    <row r="769" spans="6:9" x14ac:dyDescent="0.25">
      <c r="F769" s="761"/>
      <c r="G769" s="761"/>
      <c r="H769" s="761"/>
      <c r="I769" s="761"/>
    </row>
    <row r="770" spans="6:9" x14ac:dyDescent="0.25">
      <c r="F770" s="761"/>
      <c r="G770" s="761"/>
      <c r="H770" s="761"/>
      <c r="I770" s="761"/>
    </row>
    <row r="771" spans="6:9" x14ac:dyDescent="0.25">
      <c r="F771" s="761"/>
      <c r="G771" s="761"/>
      <c r="H771" s="761"/>
      <c r="I771" s="761"/>
    </row>
    <row r="772" spans="6:9" x14ac:dyDescent="0.25">
      <c r="F772" s="761"/>
      <c r="G772" s="761"/>
      <c r="H772" s="761"/>
      <c r="I772" s="761"/>
    </row>
    <row r="773" spans="6:9" x14ac:dyDescent="0.25">
      <c r="F773" s="761"/>
      <c r="G773" s="761"/>
      <c r="H773" s="761"/>
      <c r="I773" s="761"/>
    </row>
    <row r="774" spans="6:9" x14ac:dyDescent="0.25">
      <c r="F774" s="761"/>
      <c r="G774" s="761"/>
      <c r="H774" s="761"/>
      <c r="I774" s="761"/>
    </row>
    <row r="775" spans="6:9" x14ac:dyDescent="0.25">
      <c r="F775" s="761"/>
      <c r="G775" s="761"/>
      <c r="H775" s="761"/>
      <c r="I775" s="761"/>
    </row>
    <row r="776" spans="6:9" x14ac:dyDescent="0.25">
      <c r="F776" s="761"/>
      <c r="G776" s="761"/>
      <c r="H776" s="761"/>
      <c r="I776" s="761"/>
    </row>
    <row r="777" spans="6:9" x14ac:dyDescent="0.25">
      <c r="F777" s="761"/>
      <c r="G777" s="761"/>
      <c r="H777" s="761"/>
      <c r="I777" s="761"/>
    </row>
    <row r="778" spans="6:9" x14ac:dyDescent="0.25">
      <c r="F778" s="761"/>
      <c r="G778" s="761"/>
      <c r="H778" s="761"/>
      <c r="I778" s="761"/>
    </row>
    <row r="779" spans="6:9" x14ac:dyDescent="0.25">
      <c r="F779" s="761"/>
      <c r="G779" s="761"/>
      <c r="H779" s="761"/>
      <c r="I779" s="761"/>
    </row>
    <row r="780" spans="6:9" x14ac:dyDescent="0.25">
      <c r="F780" s="761"/>
      <c r="G780" s="761"/>
      <c r="H780" s="761"/>
      <c r="I780" s="761"/>
    </row>
    <row r="781" spans="6:9" x14ac:dyDescent="0.25">
      <c r="F781" s="761"/>
      <c r="G781" s="761"/>
      <c r="H781" s="761"/>
      <c r="I781" s="761"/>
    </row>
    <row r="782" spans="6:9" x14ac:dyDescent="0.25">
      <c r="F782" s="761"/>
      <c r="G782" s="761"/>
      <c r="H782" s="761"/>
      <c r="I782" s="761"/>
    </row>
    <row r="783" spans="6:9" x14ac:dyDescent="0.25">
      <c r="F783" s="761"/>
      <c r="G783" s="761"/>
      <c r="H783" s="761"/>
      <c r="I783" s="761"/>
    </row>
    <row r="784" spans="6:9" x14ac:dyDescent="0.25">
      <c r="F784" s="761"/>
      <c r="G784" s="761"/>
      <c r="H784" s="761"/>
      <c r="I784" s="761"/>
    </row>
    <row r="785" spans="6:9" x14ac:dyDescent="0.25">
      <c r="F785" s="761"/>
      <c r="G785" s="761"/>
      <c r="H785" s="761"/>
      <c r="I785" s="761"/>
    </row>
    <row r="786" spans="6:9" x14ac:dyDescent="0.25">
      <c r="F786" s="761"/>
      <c r="G786" s="761"/>
      <c r="H786" s="761"/>
      <c r="I786" s="761"/>
    </row>
    <row r="787" spans="6:9" x14ac:dyDescent="0.25">
      <c r="F787" s="761"/>
      <c r="G787" s="761"/>
      <c r="H787" s="761"/>
      <c r="I787" s="761"/>
    </row>
    <row r="788" spans="6:9" x14ac:dyDescent="0.25">
      <c r="F788" s="761"/>
      <c r="G788" s="761"/>
      <c r="H788" s="761"/>
      <c r="I788" s="761"/>
    </row>
    <row r="789" spans="6:9" x14ac:dyDescent="0.25">
      <c r="F789" s="761"/>
      <c r="G789" s="761"/>
      <c r="H789" s="761"/>
      <c r="I789" s="761"/>
    </row>
    <row r="790" spans="6:9" x14ac:dyDescent="0.25">
      <c r="F790" s="761"/>
      <c r="G790" s="761"/>
      <c r="H790" s="761"/>
      <c r="I790" s="761"/>
    </row>
    <row r="791" spans="6:9" x14ac:dyDescent="0.25">
      <c r="F791" s="761"/>
      <c r="G791" s="761"/>
      <c r="H791" s="761"/>
      <c r="I791" s="761"/>
    </row>
    <row r="792" spans="6:9" x14ac:dyDescent="0.25">
      <c r="F792" s="761"/>
      <c r="G792" s="761"/>
      <c r="H792" s="761"/>
      <c r="I792" s="761"/>
    </row>
    <row r="793" spans="6:9" x14ac:dyDescent="0.25">
      <c r="F793" s="761"/>
      <c r="G793" s="761"/>
      <c r="H793" s="761"/>
      <c r="I793" s="761"/>
    </row>
    <row r="794" spans="6:9" x14ac:dyDescent="0.25">
      <c r="F794" s="761"/>
      <c r="G794" s="761"/>
      <c r="H794" s="761"/>
      <c r="I794" s="761"/>
    </row>
    <row r="795" spans="6:9" x14ac:dyDescent="0.25">
      <c r="F795" s="761"/>
      <c r="G795" s="761"/>
      <c r="H795" s="761"/>
      <c r="I795" s="761"/>
    </row>
    <row r="796" spans="6:9" x14ac:dyDescent="0.25">
      <c r="F796" s="761"/>
      <c r="G796" s="761"/>
      <c r="H796" s="761"/>
      <c r="I796" s="761"/>
    </row>
    <row r="797" spans="6:9" x14ac:dyDescent="0.25">
      <c r="F797" s="761"/>
      <c r="G797" s="761"/>
      <c r="H797" s="761"/>
      <c r="I797" s="761"/>
    </row>
    <row r="798" spans="6:9" x14ac:dyDescent="0.25">
      <c r="F798" s="761"/>
      <c r="G798" s="761"/>
      <c r="H798" s="761"/>
      <c r="I798" s="761"/>
    </row>
    <row r="799" spans="6:9" x14ac:dyDescent="0.25">
      <c r="F799" s="761"/>
      <c r="G799" s="761"/>
      <c r="H799" s="761"/>
      <c r="I799" s="761"/>
    </row>
    <row r="800" spans="6:9" x14ac:dyDescent="0.25">
      <c r="F800" s="761"/>
      <c r="G800" s="761"/>
      <c r="H800" s="761"/>
      <c r="I800" s="761"/>
    </row>
    <row r="801" spans="6:9" x14ac:dyDescent="0.25">
      <c r="F801" s="761"/>
      <c r="G801" s="761"/>
      <c r="H801" s="761"/>
      <c r="I801" s="761"/>
    </row>
    <row r="802" spans="6:9" x14ac:dyDescent="0.25">
      <c r="F802" s="761"/>
      <c r="G802" s="761"/>
      <c r="H802" s="761"/>
      <c r="I802" s="761"/>
    </row>
    <row r="803" spans="6:9" x14ac:dyDescent="0.25">
      <c r="F803" s="761"/>
      <c r="G803" s="761"/>
      <c r="H803" s="761"/>
      <c r="I803" s="761"/>
    </row>
    <row r="804" spans="6:9" x14ac:dyDescent="0.25">
      <c r="F804" s="761"/>
      <c r="G804" s="761"/>
      <c r="H804" s="761"/>
      <c r="I804" s="761"/>
    </row>
    <row r="805" spans="6:9" x14ac:dyDescent="0.25">
      <c r="F805" s="761"/>
      <c r="G805" s="761"/>
      <c r="H805" s="761"/>
      <c r="I805" s="761"/>
    </row>
    <row r="806" spans="6:9" x14ac:dyDescent="0.25">
      <c r="F806" s="761"/>
      <c r="G806" s="761"/>
      <c r="H806" s="761"/>
      <c r="I806" s="761"/>
    </row>
    <row r="807" spans="6:9" x14ac:dyDescent="0.25">
      <c r="F807" s="761"/>
      <c r="G807" s="761"/>
      <c r="H807" s="761"/>
      <c r="I807" s="761"/>
    </row>
    <row r="808" spans="6:9" x14ac:dyDescent="0.25">
      <c r="F808" s="761"/>
      <c r="G808" s="761"/>
      <c r="H808" s="761"/>
      <c r="I808" s="761"/>
    </row>
    <row r="809" spans="6:9" x14ac:dyDescent="0.25">
      <c r="F809" s="761"/>
      <c r="G809" s="761"/>
      <c r="H809" s="761"/>
      <c r="I809" s="761"/>
    </row>
    <row r="810" spans="6:9" x14ac:dyDescent="0.25">
      <c r="F810" s="761"/>
      <c r="G810" s="761"/>
      <c r="H810" s="761"/>
      <c r="I810" s="761"/>
    </row>
    <row r="811" spans="6:9" x14ac:dyDescent="0.25">
      <c r="F811" s="761"/>
      <c r="G811" s="761"/>
      <c r="H811" s="761"/>
      <c r="I811" s="761"/>
    </row>
    <row r="812" spans="6:9" x14ac:dyDescent="0.25">
      <c r="F812" s="761"/>
      <c r="G812" s="761"/>
      <c r="H812" s="761"/>
      <c r="I812" s="761"/>
    </row>
    <row r="813" spans="6:9" x14ac:dyDescent="0.25">
      <c r="F813" s="761"/>
      <c r="G813" s="761"/>
      <c r="H813" s="761"/>
      <c r="I813" s="761"/>
    </row>
    <row r="814" spans="6:9" x14ac:dyDescent="0.25">
      <c r="F814" s="761"/>
      <c r="G814" s="761"/>
      <c r="H814" s="761"/>
      <c r="I814" s="761"/>
    </row>
    <row r="815" spans="6:9" x14ac:dyDescent="0.25">
      <c r="F815" s="761"/>
      <c r="G815" s="761"/>
      <c r="H815" s="761"/>
      <c r="I815" s="761"/>
    </row>
    <row r="816" spans="6:9" x14ac:dyDescent="0.25">
      <c r="F816" s="761"/>
      <c r="G816" s="761"/>
      <c r="H816" s="761"/>
      <c r="I816" s="761"/>
    </row>
    <row r="817" spans="6:9" x14ac:dyDescent="0.25">
      <c r="F817" s="761"/>
      <c r="G817" s="761"/>
      <c r="H817" s="761"/>
      <c r="I817" s="761"/>
    </row>
    <row r="818" spans="6:9" x14ac:dyDescent="0.25">
      <c r="F818" s="761"/>
      <c r="G818" s="761"/>
      <c r="H818" s="761"/>
      <c r="I818" s="761"/>
    </row>
    <row r="819" spans="6:9" x14ac:dyDescent="0.25">
      <c r="F819" s="761"/>
      <c r="G819" s="761"/>
      <c r="H819" s="761"/>
      <c r="I819" s="761"/>
    </row>
    <row r="820" spans="6:9" x14ac:dyDescent="0.25">
      <c r="F820" s="761"/>
      <c r="G820" s="761"/>
      <c r="H820" s="761"/>
      <c r="I820" s="761"/>
    </row>
    <row r="821" spans="6:9" x14ac:dyDescent="0.25">
      <c r="F821" s="761"/>
      <c r="G821" s="761"/>
      <c r="H821" s="761"/>
      <c r="I821" s="761"/>
    </row>
    <row r="822" spans="6:9" x14ac:dyDescent="0.25">
      <c r="F822" s="761"/>
      <c r="G822" s="761"/>
      <c r="H822" s="761"/>
      <c r="I822" s="761"/>
    </row>
    <row r="823" spans="6:9" x14ac:dyDescent="0.25">
      <c r="F823" s="761"/>
      <c r="G823" s="761"/>
      <c r="H823" s="761"/>
      <c r="I823" s="761"/>
    </row>
    <row r="824" spans="6:9" x14ac:dyDescent="0.25">
      <c r="F824" s="761"/>
      <c r="G824" s="761"/>
      <c r="H824" s="761"/>
      <c r="I824" s="761"/>
    </row>
    <row r="825" spans="6:9" x14ac:dyDescent="0.25">
      <c r="F825" s="761"/>
      <c r="G825" s="761"/>
      <c r="H825" s="761"/>
      <c r="I825" s="761"/>
    </row>
    <row r="826" spans="6:9" x14ac:dyDescent="0.25">
      <c r="F826" s="761"/>
      <c r="G826" s="761"/>
      <c r="H826" s="761"/>
      <c r="I826" s="761"/>
    </row>
    <row r="827" spans="6:9" x14ac:dyDescent="0.25">
      <c r="F827" s="761"/>
      <c r="G827" s="761"/>
      <c r="H827" s="761"/>
      <c r="I827" s="761"/>
    </row>
    <row r="828" spans="6:9" x14ac:dyDescent="0.25">
      <c r="F828" s="761"/>
      <c r="G828" s="761"/>
      <c r="H828" s="761"/>
      <c r="I828" s="761"/>
    </row>
    <row r="829" spans="6:9" x14ac:dyDescent="0.25">
      <c r="F829" s="761"/>
      <c r="G829" s="761"/>
      <c r="H829" s="761"/>
      <c r="I829" s="761"/>
    </row>
    <row r="830" spans="6:9" x14ac:dyDescent="0.25">
      <c r="F830" s="761"/>
      <c r="G830" s="761"/>
      <c r="H830" s="761"/>
      <c r="I830" s="761"/>
    </row>
    <row r="831" spans="6:9" x14ac:dyDescent="0.25">
      <c r="F831" s="761"/>
      <c r="G831" s="761"/>
      <c r="H831" s="761"/>
      <c r="I831" s="761"/>
    </row>
    <row r="832" spans="6:9" x14ac:dyDescent="0.25">
      <c r="F832" s="761"/>
      <c r="G832" s="761"/>
      <c r="H832" s="761"/>
      <c r="I832" s="761"/>
    </row>
    <row r="833" spans="6:9" x14ac:dyDescent="0.25">
      <c r="F833" s="761"/>
      <c r="G833" s="761"/>
      <c r="H833" s="761"/>
      <c r="I833" s="761"/>
    </row>
    <row r="834" spans="6:9" x14ac:dyDescent="0.25">
      <c r="F834" s="761"/>
      <c r="G834" s="761"/>
      <c r="H834" s="761"/>
      <c r="I834" s="761"/>
    </row>
    <row r="835" spans="6:9" x14ac:dyDescent="0.25">
      <c r="F835" s="761"/>
      <c r="G835" s="761"/>
      <c r="H835" s="761"/>
      <c r="I835" s="761"/>
    </row>
    <row r="836" spans="6:9" x14ac:dyDescent="0.25">
      <c r="F836" s="761"/>
      <c r="G836" s="761"/>
      <c r="H836" s="761"/>
      <c r="I836" s="761"/>
    </row>
    <row r="837" spans="6:9" x14ac:dyDescent="0.25">
      <c r="F837" s="761"/>
      <c r="G837" s="761"/>
      <c r="H837" s="761"/>
      <c r="I837" s="761"/>
    </row>
    <row r="838" spans="6:9" x14ac:dyDescent="0.25">
      <c r="F838" s="761"/>
      <c r="G838" s="761"/>
      <c r="H838" s="761"/>
      <c r="I838" s="761"/>
    </row>
    <row r="839" spans="6:9" x14ac:dyDescent="0.25">
      <c r="F839" s="761"/>
      <c r="G839" s="761"/>
      <c r="H839" s="761"/>
      <c r="I839" s="761"/>
    </row>
    <row r="840" spans="6:9" x14ac:dyDescent="0.25">
      <c r="F840" s="761"/>
      <c r="G840" s="761"/>
      <c r="H840" s="761"/>
      <c r="I840" s="761"/>
    </row>
    <row r="841" spans="6:9" x14ac:dyDescent="0.25">
      <c r="F841" s="761"/>
      <c r="G841" s="761"/>
      <c r="H841" s="761"/>
      <c r="I841" s="761"/>
    </row>
    <row r="842" spans="6:9" x14ac:dyDescent="0.25">
      <c r="F842" s="761"/>
      <c r="G842" s="761"/>
      <c r="H842" s="761"/>
      <c r="I842" s="761"/>
    </row>
    <row r="843" spans="6:9" x14ac:dyDescent="0.25">
      <c r="F843" s="761"/>
      <c r="G843" s="761"/>
      <c r="H843" s="761"/>
      <c r="I843" s="761"/>
    </row>
    <row r="844" spans="6:9" x14ac:dyDescent="0.25">
      <c r="F844" s="761"/>
      <c r="G844" s="761"/>
      <c r="H844" s="761"/>
      <c r="I844" s="761"/>
    </row>
    <row r="845" spans="6:9" x14ac:dyDescent="0.25">
      <c r="F845" s="761"/>
      <c r="G845" s="761"/>
      <c r="H845" s="761"/>
      <c r="I845" s="761"/>
    </row>
    <row r="846" spans="6:9" x14ac:dyDescent="0.25">
      <c r="F846" s="761"/>
      <c r="G846" s="761"/>
      <c r="H846" s="761"/>
      <c r="I846" s="761"/>
    </row>
    <row r="847" spans="6:9" x14ac:dyDescent="0.25">
      <c r="F847" s="761"/>
      <c r="G847" s="761"/>
      <c r="H847" s="761"/>
      <c r="I847" s="761"/>
    </row>
    <row r="848" spans="6:9" x14ac:dyDescent="0.25">
      <c r="F848" s="761"/>
      <c r="G848" s="761"/>
      <c r="H848" s="761"/>
      <c r="I848" s="761"/>
    </row>
    <row r="849" spans="6:9" x14ac:dyDescent="0.25">
      <c r="F849" s="761"/>
      <c r="G849" s="761"/>
      <c r="H849" s="761"/>
      <c r="I849" s="761"/>
    </row>
    <row r="850" spans="6:9" x14ac:dyDescent="0.25">
      <c r="F850" s="761"/>
      <c r="G850" s="761"/>
      <c r="H850" s="761"/>
      <c r="I850" s="761"/>
    </row>
    <row r="851" spans="6:9" x14ac:dyDescent="0.25">
      <c r="F851" s="761"/>
      <c r="G851" s="761"/>
      <c r="H851" s="761"/>
      <c r="I851" s="761"/>
    </row>
    <row r="852" spans="6:9" x14ac:dyDescent="0.25">
      <c r="F852" s="761"/>
      <c r="G852" s="761"/>
      <c r="H852" s="761"/>
      <c r="I852" s="761"/>
    </row>
    <row r="853" spans="6:9" x14ac:dyDescent="0.25">
      <c r="F853" s="761"/>
      <c r="G853" s="761"/>
      <c r="H853" s="761"/>
      <c r="I853" s="761"/>
    </row>
    <row r="854" spans="6:9" x14ac:dyDescent="0.25">
      <c r="F854" s="761"/>
      <c r="G854" s="761"/>
      <c r="H854" s="761"/>
      <c r="I854" s="761"/>
    </row>
    <row r="855" spans="6:9" x14ac:dyDescent="0.25">
      <c r="F855" s="761"/>
      <c r="G855" s="761"/>
      <c r="H855" s="761"/>
      <c r="I855" s="761"/>
    </row>
    <row r="856" spans="6:9" x14ac:dyDescent="0.25">
      <c r="F856" s="761"/>
      <c r="G856" s="761"/>
      <c r="H856" s="761"/>
      <c r="I856" s="761"/>
    </row>
    <row r="857" spans="6:9" x14ac:dyDescent="0.25">
      <c r="F857" s="761"/>
      <c r="G857" s="761"/>
      <c r="H857" s="761"/>
      <c r="I857" s="761"/>
    </row>
    <row r="858" spans="6:9" x14ac:dyDescent="0.25">
      <c r="F858" s="761"/>
      <c r="G858" s="761"/>
      <c r="H858" s="761"/>
      <c r="I858" s="761"/>
    </row>
    <row r="859" spans="6:9" x14ac:dyDescent="0.25">
      <c r="F859" s="761"/>
      <c r="G859" s="761"/>
      <c r="H859" s="761"/>
      <c r="I859" s="761"/>
    </row>
    <row r="860" spans="6:9" x14ac:dyDescent="0.25">
      <c r="F860" s="761"/>
      <c r="G860" s="761"/>
      <c r="H860" s="761"/>
      <c r="I860" s="761"/>
    </row>
    <row r="861" spans="6:9" x14ac:dyDescent="0.25">
      <c r="F861" s="761"/>
      <c r="G861" s="761"/>
      <c r="H861" s="761"/>
      <c r="I861" s="761"/>
    </row>
    <row r="862" spans="6:9" x14ac:dyDescent="0.25">
      <c r="F862" s="761"/>
      <c r="G862" s="761"/>
      <c r="H862" s="761"/>
      <c r="I862" s="761"/>
    </row>
    <row r="863" spans="6:9" x14ac:dyDescent="0.25">
      <c r="F863" s="761"/>
      <c r="G863" s="761"/>
      <c r="H863" s="761"/>
      <c r="I863" s="761"/>
    </row>
    <row r="864" spans="6:9" x14ac:dyDescent="0.25">
      <c r="F864" s="761"/>
      <c r="G864" s="761"/>
      <c r="H864" s="761"/>
      <c r="I864" s="761"/>
    </row>
    <row r="865" spans="6:9" x14ac:dyDescent="0.25">
      <c r="F865" s="761"/>
      <c r="G865" s="761"/>
      <c r="H865" s="761"/>
      <c r="I865" s="761"/>
    </row>
    <row r="866" spans="6:9" x14ac:dyDescent="0.25">
      <c r="F866" s="761"/>
      <c r="G866" s="761"/>
      <c r="H866" s="761"/>
      <c r="I866" s="761"/>
    </row>
    <row r="867" spans="6:9" x14ac:dyDescent="0.25">
      <c r="F867" s="761"/>
      <c r="G867" s="761"/>
      <c r="H867" s="761"/>
      <c r="I867" s="761"/>
    </row>
    <row r="868" spans="6:9" x14ac:dyDescent="0.25">
      <c r="F868" s="761"/>
      <c r="G868" s="761"/>
      <c r="H868" s="761"/>
      <c r="I868" s="761"/>
    </row>
    <row r="869" spans="6:9" x14ac:dyDescent="0.25">
      <c r="F869" s="761"/>
      <c r="G869" s="761"/>
      <c r="H869" s="761"/>
      <c r="I869" s="761"/>
    </row>
    <row r="870" spans="6:9" x14ac:dyDescent="0.25">
      <c r="F870" s="761"/>
      <c r="G870" s="761"/>
      <c r="H870" s="761"/>
      <c r="I870" s="761"/>
    </row>
    <row r="871" spans="6:9" x14ac:dyDescent="0.25">
      <c r="F871" s="761"/>
      <c r="G871" s="761"/>
      <c r="H871" s="761"/>
      <c r="I871" s="761"/>
    </row>
    <row r="872" spans="6:9" x14ac:dyDescent="0.25">
      <c r="F872" s="761"/>
      <c r="G872" s="761"/>
      <c r="H872" s="761"/>
      <c r="I872" s="761"/>
    </row>
    <row r="873" spans="6:9" x14ac:dyDescent="0.25">
      <c r="F873" s="761"/>
      <c r="G873" s="761"/>
      <c r="H873" s="761"/>
      <c r="I873" s="761"/>
    </row>
    <row r="874" spans="6:9" x14ac:dyDescent="0.25">
      <c r="F874" s="761"/>
      <c r="G874" s="761"/>
      <c r="H874" s="761"/>
      <c r="I874" s="761"/>
    </row>
    <row r="875" spans="6:9" x14ac:dyDescent="0.25">
      <c r="F875" s="761"/>
      <c r="G875" s="761"/>
      <c r="H875" s="761"/>
      <c r="I875" s="761"/>
    </row>
    <row r="876" spans="6:9" x14ac:dyDescent="0.25">
      <c r="F876" s="761"/>
      <c r="G876" s="761"/>
      <c r="H876" s="761"/>
      <c r="I876" s="761"/>
    </row>
    <row r="877" spans="6:9" x14ac:dyDescent="0.25">
      <c r="F877" s="761"/>
      <c r="G877" s="761"/>
      <c r="H877" s="761"/>
      <c r="I877" s="761"/>
    </row>
    <row r="878" spans="6:9" x14ac:dyDescent="0.25">
      <c r="F878" s="761"/>
      <c r="G878" s="761"/>
      <c r="H878" s="761"/>
      <c r="I878" s="761"/>
    </row>
    <row r="879" spans="6:9" x14ac:dyDescent="0.25">
      <c r="F879" s="761"/>
      <c r="G879" s="761"/>
      <c r="H879" s="761"/>
      <c r="I879" s="761"/>
    </row>
    <row r="880" spans="6:9" x14ac:dyDescent="0.25">
      <c r="F880" s="761"/>
      <c r="G880" s="761"/>
      <c r="H880" s="761"/>
      <c r="I880" s="761"/>
    </row>
    <row r="881" spans="6:9" x14ac:dyDescent="0.25">
      <c r="F881" s="761"/>
      <c r="G881" s="761"/>
      <c r="H881" s="761"/>
      <c r="I881" s="761"/>
    </row>
    <row r="882" spans="6:9" x14ac:dyDescent="0.25">
      <c r="F882" s="761"/>
      <c r="G882" s="761"/>
      <c r="H882" s="761"/>
      <c r="I882" s="761"/>
    </row>
    <row r="883" spans="6:9" x14ac:dyDescent="0.25">
      <c r="F883" s="761"/>
      <c r="G883" s="761"/>
      <c r="H883" s="761"/>
      <c r="I883" s="761"/>
    </row>
    <row r="884" spans="6:9" x14ac:dyDescent="0.25">
      <c r="F884" s="761"/>
      <c r="G884" s="761"/>
      <c r="H884" s="761"/>
      <c r="I884" s="761"/>
    </row>
    <row r="885" spans="6:9" x14ac:dyDescent="0.25">
      <c r="F885" s="761"/>
      <c r="G885" s="761"/>
      <c r="H885" s="761"/>
      <c r="I885" s="761"/>
    </row>
    <row r="886" spans="6:9" x14ac:dyDescent="0.25">
      <c r="F886" s="761"/>
      <c r="G886" s="761"/>
      <c r="H886" s="761"/>
      <c r="I886" s="761"/>
    </row>
    <row r="887" spans="6:9" x14ac:dyDescent="0.25">
      <c r="F887" s="761"/>
      <c r="G887" s="761"/>
      <c r="H887" s="761"/>
      <c r="I887" s="761"/>
    </row>
    <row r="888" spans="6:9" x14ac:dyDescent="0.25">
      <c r="F888" s="761"/>
      <c r="G888" s="761"/>
      <c r="H888" s="761"/>
      <c r="I888" s="761"/>
    </row>
    <row r="889" spans="6:9" x14ac:dyDescent="0.25">
      <c r="F889" s="761"/>
      <c r="G889" s="761"/>
      <c r="H889" s="761"/>
      <c r="I889" s="761"/>
    </row>
    <row r="890" spans="6:9" x14ac:dyDescent="0.25">
      <c r="F890" s="761"/>
      <c r="G890" s="761"/>
      <c r="H890" s="761"/>
      <c r="I890" s="761"/>
    </row>
    <row r="891" spans="6:9" x14ac:dyDescent="0.25">
      <c r="F891" s="761"/>
      <c r="G891" s="761"/>
      <c r="H891" s="761"/>
      <c r="I891" s="761"/>
    </row>
    <row r="892" spans="6:9" x14ac:dyDescent="0.25">
      <c r="F892" s="761"/>
      <c r="G892" s="761"/>
      <c r="H892" s="761"/>
      <c r="I892" s="761"/>
    </row>
    <row r="893" spans="6:9" x14ac:dyDescent="0.25">
      <c r="F893" s="761"/>
      <c r="G893" s="761"/>
      <c r="H893" s="761"/>
      <c r="I893" s="761"/>
    </row>
    <row r="894" spans="6:9" x14ac:dyDescent="0.25">
      <c r="F894" s="761"/>
      <c r="G894" s="761"/>
      <c r="H894" s="761"/>
      <c r="I894" s="761"/>
    </row>
    <row r="895" spans="6:9" x14ac:dyDescent="0.25">
      <c r="F895" s="761"/>
      <c r="G895" s="761"/>
      <c r="H895" s="761"/>
      <c r="I895" s="761"/>
    </row>
    <row r="896" spans="6:9" x14ac:dyDescent="0.25">
      <c r="F896" s="761"/>
      <c r="G896" s="761"/>
      <c r="H896" s="761"/>
      <c r="I896" s="761"/>
    </row>
    <row r="897" spans="6:9" x14ac:dyDescent="0.25">
      <c r="F897" s="761"/>
      <c r="G897" s="761"/>
      <c r="H897" s="761"/>
      <c r="I897" s="761"/>
    </row>
    <row r="898" spans="6:9" x14ac:dyDescent="0.25">
      <c r="F898" s="761"/>
      <c r="G898" s="761"/>
      <c r="H898" s="761"/>
      <c r="I898" s="761"/>
    </row>
    <row r="899" spans="6:9" x14ac:dyDescent="0.25">
      <c r="F899" s="761"/>
      <c r="G899" s="761"/>
      <c r="H899" s="761"/>
      <c r="I899" s="761"/>
    </row>
    <row r="900" spans="6:9" x14ac:dyDescent="0.25">
      <c r="F900" s="761"/>
      <c r="G900" s="761"/>
      <c r="H900" s="761"/>
      <c r="I900" s="761"/>
    </row>
    <row r="901" spans="6:9" x14ac:dyDescent="0.25">
      <c r="F901" s="761"/>
      <c r="G901" s="761"/>
      <c r="H901" s="761"/>
      <c r="I901" s="761"/>
    </row>
    <row r="902" spans="6:9" x14ac:dyDescent="0.25">
      <c r="F902" s="761"/>
      <c r="G902" s="761"/>
      <c r="H902" s="761"/>
      <c r="I902" s="761"/>
    </row>
    <row r="903" spans="6:9" x14ac:dyDescent="0.25">
      <c r="F903" s="761"/>
      <c r="G903" s="761"/>
      <c r="H903" s="761"/>
      <c r="I903" s="761"/>
    </row>
    <row r="904" spans="6:9" x14ac:dyDescent="0.25">
      <c r="F904" s="761"/>
      <c r="G904" s="761"/>
      <c r="H904" s="761"/>
      <c r="I904" s="761"/>
    </row>
    <row r="905" spans="6:9" x14ac:dyDescent="0.25">
      <c r="F905" s="761"/>
      <c r="G905" s="761"/>
      <c r="H905" s="761"/>
      <c r="I905" s="761"/>
    </row>
    <row r="906" spans="6:9" x14ac:dyDescent="0.25">
      <c r="F906" s="761"/>
      <c r="G906" s="761"/>
      <c r="H906" s="761"/>
      <c r="I906" s="761"/>
    </row>
    <row r="907" spans="6:9" x14ac:dyDescent="0.25">
      <c r="F907" s="761"/>
      <c r="G907" s="761"/>
      <c r="H907" s="761"/>
      <c r="I907" s="761"/>
    </row>
    <row r="908" spans="6:9" x14ac:dyDescent="0.25">
      <c r="F908" s="761"/>
      <c r="G908" s="761"/>
      <c r="H908" s="761"/>
      <c r="I908" s="761"/>
    </row>
    <row r="909" spans="6:9" x14ac:dyDescent="0.25">
      <c r="F909" s="761"/>
      <c r="G909" s="761"/>
      <c r="H909" s="761"/>
      <c r="I909" s="761"/>
    </row>
    <row r="910" spans="6:9" x14ac:dyDescent="0.25">
      <c r="F910" s="761"/>
      <c r="G910" s="761"/>
      <c r="H910" s="761"/>
      <c r="I910" s="761"/>
    </row>
    <row r="911" spans="6:9" x14ac:dyDescent="0.25">
      <c r="F911" s="761"/>
      <c r="G911" s="761"/>
      <c r="H911" s="761"/>
      <c r="I911" s="761"/>
    </row>
    <row r="912" spans="6:9" x14ac:dyDescent="0.25">
      <c r="F912" s="761"/>
      <c r="G912" s="761"/>
      <c r="H912" s="761"/>
      <c r="I912" s="761"/>
    </row>
    <row r="913" spans="6:9" x14ac:dyDescent="0.25">
      <c r="F913" s="761"/>
      <c r="G913" s="761"/>
      <c r="H913" s="761"/>
      <c r="I913" s="761"/>
    </row>
    <row r="914" spans="6:9" x14ac:dyDescent="0.25">
      <c r="F914" s="761"/>
      <c r="G914" s="761"/>
      <c r="H914" s="761"/>
      <c r="I914" s="761"/>
    </row>
    <row r="915" spans="6:9" x14ac:dyDescent="0.25">
      <c r="F915" s="761"/>
      <c r="G915" s="761"/>
      <c r="H915" s="761"/>
      <c r="I915" s="761"/>
    </row>
    <row r="916" spans="6:9" x14ac:dyDescent="0.25">
      <c r="F916" s="761"/>
      <c r="G916" s="761"/>
      <c r="H916" s="761"/>
      <c r="I916" s="761"/>
    </row>
    <row r="917" spans="6:9" x14ac:dyDescent="0.25">
      <c r="F917" s="761"/>
      <c r="G917" s="761"/>
      <c r="H917" s="761"/>
      <c r="I917" s="761"/>
    </row>
    <row r="918" spans="6:9" x14ac:dyDescent="0.25">
      <c r="F918" s="761"/>
      <c r="G918" s="761"/>
      <c r="H918" s="761"/>
      <c r="I918" s="761"/>
    </row>
    <row r="919" spans="6:9" x14ac:dyDescent="0.25">
      <c r="F919" s="761"/>
      <c r="G919" s="761"/>
      <c r="H919" s="761"/>
      <c r="I919" s="761"/>
    </row>
    <row r="920" spans="6:9" x14ac:dyDescent="0.25">
      <c r="F920" s="761"/>
      <c r="G920" s="761"/>
      <c r="H920" s="761"/>
      <c r="I920" s="761"/>
    </row>
    <row r="921" spans="6:9" x14ac:dyDescent="0.25">
      <c r="F921" s="761"/>
      <c r="G921" s="761"/>
      <c r="H921" s="761"/>
      <c r="I921" s="761"/>
    </row>
    <row r="922" spans="6:9" x14ac:dyDescent="0.25">
      <c r="F922" s="761"/>
      <c r="G922" s="761"/>
      <c r="H922" s="761"/>
      <c r="I922" s="761"/>
    </row>
    <row r="923" spans="6:9" x14ac:dyDescent="0.25">
      <c r="F923" s="761"/>
      <c r="G923" s="761"/>
      <c r="H923" s="761"/>
      <c r="I923" s="761"/>
    </row>
    <row r="924" spans="6:9" x14ac:dyDescent="0.25">
      <c r="F924" s="761"/>
      <c r="G924" s="761"/>
      <c r="H924" s="761"/>
      <c r="I924" s="761"/>
    </row>
    <row r="925" spans="6:9" x14ac:dyDescent="0.25">
      <c r="F925" s="761"/>
      <c r="G925" s="761"/>
      <c r="H925" s="761"/>
      <c r="I925" s="761"/>
    </row>
    <row r="926" spans="6:9" x14ac:dyDescent="0.25">
      <c r="F926" s="761"/>
      <c r="G926" s="761"/>
      <c r="H926" s="761"/>
      <c r="I926" s="761"/>
    </row>
    <row r="927" spans="6:9" x14ac:dyDescent="0.25">
      <c r="F927" s="761"/>
      <c r="G927" s="761"/>
      <c r="H927" s="761"/>
      <c r="I927" s="761"/>
    </row>
    <row r="928" spans="6:9" x14ac:dyDescent="0.25">
      <c r="F928" s="761"/>
      <c r="G928" s="761"/>
      <c r="H928" s="761"/>
      <c r="I928" s="761"/>
    </row>
    <row r="929" spans="6:9" x14ac:dyDescent="0.25">
      <c r="F929" s="761"/>
      <c r="G929" s="761"/>
      <c r="H929" s="761"/>
      <c r="I929" s="761"/>
    </row>
    <row r="930" spans="6:9" x14ac:dyDescent="0.25">
      <c r="F930" s="761"/>
      <c r="G930" s="761"/>
      <c r="H930" s="761"/>
      <c r="I930" s="761"/>
    </row>
    <row r="931" spans="6:9" x14ac:dyDescent="0.25">
      <c r="F931" s="761"/>
      <c r="G931" s="761"/>
      <c r="H931" s="761"/>
      <c r="I931" s="761"/>
    </row>
    <row r="932" spans="6:9" x14ac:dyDescent="0.25">
      <c r="F932" s="761"/>
      <c r="G932" s="761"/>
      <c r="H932" s="761"/>
      <c r="I932" s="761"/>
    </row>
    <row r="933" spans="6:9" x14ac:dyDescent="0.25">
      <c r="F933" s="761"/>
      <c r="G933" s="761"/>
      <c r="H933" s="761"/>
      <c r="I933" s="761"/>
    </row>
    <row r="934" spans="6:9" x14ac:dyDescent="0.25">
      <c r="F934" s="761"/>
      <c r="G934" s="761"/>
      <c r="H934" s="761"/>
      <c r="I934" s="761"/>
    </row>
    <row r="935" spans="6:9" x14ac:dyDescent="0.25">
      <c r="F935" s="761"/>
      <c r="G935" s="761"/>
      <c r="H935" s="761"/>
      <c r="I935" s="761"/>
    </row>
    <row r="936" spans="6:9" x14ac:dyDescent="0.25">
      <c r="F936" s="761"/>
      <c r="G936" s="761"/>
      <c r="H936" s="761"/>
      <c r="I936" s="761"/>
    </row>
    <row r="937" spans="6:9" x14ac:dyDescent="0.25">
      <c r="F937" s="761"/>
      <c r="G937" s="761"/>
      <c r="H937" s="761"/>
      <c r="I937" s="761"/>
    </row>
    <row r="938" spans="6:9" x14ac:dyDescent="0.25">
      <c r="F938" s="761"/>
      <c r="G938" s="761"/>
      <c r="H938" s="761"/>
      <c r="I938" s="761"/>
    </row>
    <row r="939" spans="6:9" x14ac:dyDescent="0.25">
      <c r="F939" s="761"/>
      <c r="G939" s="761"/>
      <c r="H939" s="761"/>
      <c r="I939" s="761"/>
    </row>
    <row r="940" spans="6:9" x14ac:dyDescent="0.25">
      <c r="F940" s="761"/>
      <c r="G940" s="761"/>
      <c r="H940" s="761"/>
      <c r="I940" s="761"/>
    </row>
    <row r="941" spans="6:9" x14ac:dyDescent="0.25">
      <c r="F941" s="761"/>
      <c r="G941" s="761"/>
      <c r="H941" s="761"/>
      <c r="I941" s="761"/>
    </row>
    <row r="942" spans="6:9" x14ac:dyDescent="0.25">
      <c r="F942" s="761"/>
      <c r="G942" s="761"/>
      <c r="H942" s="761"/>
      <c r="I942" s="761"/>
    </row>
    <row r="943" spans="6:9" x14ac:dyDescent="0.25">
      <c r="F943" s="761"/>
      <c r="G943" s="761"/>
      <c r="H943" s="761"/>
      <c r="I943" s="761"/>
    </row>
    <row r="944" spans="6:9" x14ac:dyDescent="0.25">
      <c r="F944" s="761"/>
      <c r="G944" s="761"/>
      <c r="H944" s="761"/>
      <c r="I944" s="761"/>
    </row>
    <row r="945" spans="6:9" x14ac:dyDescent="0.25">
      <c r="F945" s="761"/>
      <c r="G945" s="761"/>
      <c r="H945" s="761"/>
      <c r="I945" s="761"/>
    </row>
    <row r="946" spans="6:9" x14ac:dyDescent="0.25">
      <c r="F946" s="761"/>
      <c r="G946" s="761"/>
      <c r="H946" s="761"/>
      <c r="I946" s="761"/>
    </row>
    <row r="947" spans="6:9" x14ac:dyDescent="0.25">
      <c r="F947" s="761"/>
      <c r="G947" s="761"/>
      <c r="H947" s="761"/>
      <c r="I947" s="761"/>
    </row>
    <row r="948" spans="6:9" x14ac:dyDescent="0.25">
      <c r="F948" s="761"/>
      <c r="G948" s="761"/>
      <c r="H948" s="761"/>
      <c r="I948" s="761"/>
    </row>
    <row r="949" spans="6:9" x14ac:dyDescent="0.25">
      <c r="F949" s="761"/>
      <c r="G949" s="761"/>
      <c r="H949" s="761"/>
      <c r="I949" s="761"/>
    </row>
    <row r="950" spans="6:9" x14ac:dyDescent="0.25">
      <c r="F950" s="761"/>
      <c r="G950" s="761"/>
      <c r="H950" s="761"/>
      <c r="I950" s="761"/>
    </row>
    <row r="951" spans="6:9" x14ac:dyDescent="0.25">
      <c r="F951" s="761"/>
      <c r="G951" s="761"/>
      <c r="H951" s="761"/>
      <c r="I951" s="761"/>
    </row>
    <row r="952" spans="6:9" x14ac:dyDescent="0.25">
      <c r="F952" s="761"/>
      <c r="G952" s="761"/>
      <c r="H952" s="761"/>
      <c r="I952" s="761"/>
    </row>
    <row r="953" spans="6:9" x14ac:dyDescent="0.25">
      <c r="F953" s="761"/>
      <c r="G953" s="761"/>
      <c r="H953" s="761"/>
      <c r="I953" s="761"/>
    </row>
    <row r="954" spans="6:9" x14ac:dyDescent="0.25">
      <c r="F954" s="761"/>
      <c r="G954" s="761"/>
      <c r="H954" s="761"/>
      <c r="I954" s="761"/>
    </row>
    <row r="955" spans="6:9" x14ac:dyDescent="0.25">
      <c r="F955" s="761"/>
      <c r="G955" s="761"/>
      <c r="H955" s="761"/>
      <c r="I955" s="761"/>
    </row>
    <row r="956" spans="6:9" x14ac:dyDescent="0.25">
      <c r="F956" s="761"/>
      <c r="G956" s="761"/>
      <c r="H956" s="761"/>
      <c r="I956" s="761"/>
    </row>
    <row r="957" spans="6:9" x14ac:dyDescent="0.25">
      <c r="F957" s="761"/>
      <c r="G957" s="761"/>
      <c r="H957" s="761"/>
      <c r="I957" s="761"/>
    </row>
    <row r="958" spans="6:9" x14ac:dyDescent="0.25">
      <c r="F958" s="761"/>
      <c r="G958" s="761"/>
      <c r="H958" s="761"/>
      <c r="I958" s="761"/>
    </row>
    <row r="959" spans="6:9" x14ac:dyDescent="0.25">
      <c r="F959" s="761"/>
      <c r="G959" s="761"/>
      <c r="H959" s="761"/>
      <c r="I959" s="761"/>
    </row>
    <row r="960" spans="6:9" x14ac:dyDescent="0.25">
      <c r="F960" s="761"/>
      <c r="G960" s="761"/>
      <c r="H960" s="761"/>
      <c r="I960" s="761"/>
    </row>
    <row r="961" spans="6:9" x14ac:dyDescent="0.25">
      <c r="F961" s="761"/>
      <c r="G961" s="761"/>
      <c r="H961" s="761"/>
      <c r="I961" s="761"/>
    </row>
    <row r="962" spans="6:9" x14ac:dyDescent="0.25">
      <c r="F962" s="761"/>
      <c r="G962" s="761"/>
      <c r="H962" s="761"/>
      <c r="I962" s="761"/>
    </row>
    <row r="963" spans="6:9" x14ac:dyDescent="0.25">
      <c r="F963" s="761"/>
      <c r="G963" s="761"/>
      <c r="H963" s="761"/>
      <c r="I963" s="761"/>
    </row>
    <row r="964" spans="6:9" x14ac:dyDescent="0.25">
      <c r="F964" s="761"/>
      <c r="G964" s="761"/>
      <c r="H964" s="761"/>
      <c r="I964" s="761"/>
    </row>
    <row r="965" spans="6:9" x14ac:dyDescent="0.25">
      <c r="F965" s="761"/>
      <c r="G965" s="761"/>
      <c r="H965" s="761"/>
      <c r="I965" s="761"/>
    </row>
    <row r="966" spans="6:9" x14ac:dyDescent="0.25">
      <c r="F966" s="761"/>
      <c r="G966" s="761"/>
      <c r="H966" s="761"/>
      <c r="I966" s="761"/>
    </row>
    <row r="967" spans="6:9" x14ac:dyDescent="0.25">
      <c r="F967" s="761"/>
      <c r="G967" s="761"/>
      <c r="H967" s="761"/>
      <c r="I967" s="761"/>
    </row>
    <row r="968" spans="6:9" x14ac:dyDescent="0.25">
      <c r="F968" s="761"/>
      <c r="G968" s="761"/>
      <c r="H968" s="761"/>
      <c r="I968" s="761"/>
    </row>
    <row r="969" spans="6:9" x14ac:dyDescent="0.25">
      <c r="F969" s="761"/>
      <c r="G969" s="761"/>
      <c r="H969" s="761"/>
      <c r="I969" s="761"/>
    </row>
    <row r="970" spans="6:9" x14ac:dyDescent="0.25">
      <c r="F970" s="761"/>
      <c r="G970" s="761"/>
      <c r="H970" s="761"/>
      <c r="I970" s="761"/>
    </row>
    <row r="971" spans="6:9" x14ac:dyDescent="0.25">
      <c r="F971" s="761"/>
      <c r="G971" s="761"/>
      <c r="H971" s="761"/>
      <c r="I971" s="761"/>
    </row>
    <row r="972" spans="6:9" x14ac:dyDescent="0.25">
      <c r="F972" s="761"/>
      <c r="G972" s="761"/>
      <c r="H972" s="761"/>
      <c r="I972" s="761"/>
    </row>
    <row r="973" spans="6:9" x14ac:dyDescent="0.25">
      <c r="F973" s="761"/>
      <c r="G973" s="761"/>
      <c r="H973" s="761"/>
      <c r="I973" s="761"/>
    </row>
    <row r="974" spans="6:9" x14ac:dyDescent="0.25">
      <c r="F974" s="761"/>
      <c r="G974" s="761"/>
      <c r="H974" s="761"/>
      <c r="I974" s="761"/>
    </row>
    <row r="975" spans="6:9" x14ac:dyDescent="0.25">
      <c r="F975" s="761"/>
      <c r="G975" s="761"/>
      <c r="H975" s="761"/>
      <c r="I975" s="761"/>
    </row>
    <row r="976" spans="6:9" x14ac:dyDescent="0.25">
      <c r="F976" s="761"/>
      <c r="G976" s="761"/>
      <c r="H976" s="761"/>
      <c r="I976" s="761"/>
    </row>
    <row r="977" spans="6:9" x14ac:dyDescent="0.25">
      <c r="F977" s="761"/>
      <c r="G977" s="761"/>
      <c r="H977" s="761"/>
      <c r="I977" s="761"/>
    </row>
    <row r="978" spans="6:9" x14ac:dyDescent="0.25">
      <c r="F978" s="761"/>
      <c r="G978" s="761"/>
      <c r="H978" s="761"/>
      <c r="I978" s="761"/>
    </row>
    <row r="979" spans="6:9" x14ac:dyDescent="0.25">
      <c r="F979" s="761"/>
      <c r="G979" s="761"/>
      <c r="H979" s="761"/>
      <c r="I979" s="761"/>
    </row>
    <row r="980" spans="6:9" x14ac:dyDescent="0.25">
      <c r="F980" s="761"/>
      <c r="G980" s="761"/>
      <c r="H980" s="761"/>
      <c r="I980" s="761"/>
    </row>
    <row r="981" spans="6:9" x14ac:dyDescent="0.25">
      <c r="F981" s="761"/>
      <c r="G981" s="761"/>
      <c r="H981" s="761"/>
      <c r="I981" s="761"/>
    </row>
    <row r="982" spans="6:9" x14ac:dyDescent="0.25">
      <c r="F982" s="761"/>
      <c r="G982" s="761"/>
      <c r="H982" s="761"/>
      <c r="I982" s="761"/>
    </row>
    <row r="983" spans="6:9" x14ac:dyDescent="0.25">
      <c r="F983" s="761"/>
      <c r="G983" s="761"/>
      <c r="H983" s="761"/>
      <c r="I983" s="761"/>
    </row>
    <row r="984" spans="6:9" x14ac:dyDescent="0.25">
      <c r="F984" s="761"/>
      <c r="G984" s="761"/>
      <c r="H984" s="761"/>
      <c r="I984" s="761"/>
    </row>
    <row r="985" spans="6:9" x14ac:dyDescent="0.25">
      <c r="F985" s="761"/>
      <c r="G985" s="761"/>
      <c r="H985" s="761"/>
      <c r="I985" s="761"/>
    </row>
    <row r="986" spans="6:9" x14ac:dyDescent="0.25">
      <c r="F986" s="761"/>
      <c r="G986" s="761"/>
      <c r="H986" s="761"/>
      <c r="I986" s="761"/>
    </row>
    <row r="987" spans="6:9" x14ac:dyDescent="0.25">
      <c r="F987" s="761"/>
      <c r="G987" s="761"/>
      <c r="H987" s="761"/>
      <c r="I987" s="761"/>
    </row>
    <row r="988" spans="6:9" x14ac:dyDescent="0.25">
      <c r="F988" s="761"/>
      <c r="G988" s="761"/>
      <c r="H988" s="761"/>
      <c r="I988" s="761"/>
    </row>
    <row r="989" spans="6:9" x14ac:dyDescent="0.25">
      <c r="F989" s="761"/>
      <c r="G989" s="761"/>
      <c r="H989" s="761"/>
      <c r="I989" s="761"/>
    </row>
    <row r="990" spans="6:9" x14ac:dyDescent="0.25">
      <c r="F990" s="761"/>
      <c r="G990" s="761"/>
      <c r="H990" s="761"/>
      <c r="I990" s="761"/>
    </row>
    <row r="991" spans="6:9" x14ac:dyDescent="0.25">
      <c r="F991" s="761"/>
      <c r="G991" s="761"/>
      <c r="H991" s="761"/>
      <c r="I991" s="761"/>
    </row>
    <row r="992" spans="6:9" x14ac:dyDescent="0.25">
      <c r="F992" s="761"/>
      <c r="G992" s="761"/>
      <c r="H992" s="761"/>
      <c r="I992" s="761"/>
    </row>
    <row r="993" spans="6:9" x14ac:dyDescent="0.25">
      <c r="F993" s="761"/>
      <c r="G993" s="761"/>
      <c r="H993" s="761"/>
      <c r="I993" s="761"/>
    </row>
    <row r="994" spans="6:9" x14ac:dyDescent="0.25">
      <c r="F994" s="761"/>
      <c r="G994" s="761"/>
      <c r="H994" s="761"/>
      <c r="I994" s="761"/>
    </row>
    <row r="995" spans="6:9" x14ac:dyDescent="0.25">
      <c r="F995" s="761"/>
      <c r="G995" s="761"/>
      <c r="H995" s="761"/>
      <c r="I995" s="761"/>
    </row>
    <row r="996" spans="6:9" x14ac:dyDescent="0.25">
      <c r="F996" s="761"/>
      <c r="G996" s="761"/>
      <c r="H996" s="761"/>
      <c r="I996" s="761"/>
    </row>
    <row r="997" spans="6:9" x14ac:dyDescent="0.25">
      <c r="F997" s="761"/>
      <c r="G997" s="761"/>
      <c r="H997" s="761"/>
      <c r="I997" s="761"/>
    </row>
    <row r="998" spans="6:9" x14ac:dyDescent="0.25">
      <c r="F998" s="761"/>
      <c r="G998" s="761"/>
      <c r="H998" s="761"/>
      <c r="I998" s="761"/>
    </row>
    <row r="999" spans="6:9" x14ac:dyDescent="0.25">
      <c r="F999" s="761"/>
      <c r="G999" s="761"/>
      <c r="H999" s="761"/>
      <c r="I999" s="761"/>
    </row>
    <row r="1000" spans="6:9" x14ac:dyDescent="0.25">
      <c r="F1000" s="761"/>
      <c r="G1000" s="761"/>
      <c r="H1000" s="761"/>
      <c r="I1000" s="761"/>
    </row>
    <row r="1001" spans="6:9" x14ac:dyDescent="0.25">
      <c r="F1001" s="761"/>
      <c r="G1001" s="761"/>
      <c r="H1001" s="761"/>
      <c r="I1001" s="761"/>
    </row>
    <row r="1002" spans="6:9" x14ac:dyDescent="0.25">
      <c r="F1002" s="761"/>
      <c r="G1002" s="761"/>
      <c r="H1002" s="761"/>
      <c r="I1002" s="761"/>
    </row>
    <row r="1003" spans="6:9" x14ac:dyDescent="0.25">
      <c r="F1003" s="761"/>
      <c r="G1003" s="761"/>
      <c r="H1003" s="761"/>
      <c r="I1003" s="761"/>
    </row>
    <row r="1004" spans="6:9" x14ac:dyDescent="0.25">
      <c r="F1004" s="761"/>
      <c r="G1004" s="761"/>
      <c r="H1004" s="761"/>
      <c r="I1004" s="761"/>
    </row>
    <row r="1005" spans="6:9" x14ac:dyDescent="0.25">
      <c r="F1005" s="761"/>
      <c r="G1005" s="761"/>
      <c r="H1005" s="761"/>
      <c r="I1005" s="761"/>
    </row>
    <row r="1006" spans="6:9" x14ac:dyDescent="0.25">
      <c r="F1006" s="761"/>
      <c r="G1006" s="761"/>
      <c r="H1006" s="761"/>
      <c r="I1006" s="761"/>
    </row>
    <row r="1007" spans="6:9" x14ac:dyDescent="0.25">
      <c r="F1007" s="761"/>
      <c r="G1007" s="761"/>
      <c r="H1007" s="761"/>
      <c r="I1007" s="761"/>
    </row>
    <row r="1008" spans="6:9" x14ac:dyDescent="0.25">
      <c r="F1008" s="761"/>
      <c r="G1008" s="761"/>
      <c r="H1008" s="761"/>
      <c r="I1008" s="761"/>
    </row>
    <row r="1009" spans="6:9" x14ac:dyDescent="0.25">
      <c r="F1009" s="761"/>
      <c r="G1009" s="761"/>
      <c r="H1009" s="761"/>
      <c r="I1009" s="761"/>
    </row>
    <row r="1010" spans="6:9" x14ac:dyDescent="0.25">
      <c r="F1010" s="761"/>
      <c r="G1010" s="761"/>
      <c r="H1010" s="761"/>
      <c r="I1010" s="761"/>
    </row>
    <row r="1011" spans="6:9" x14ac:dyDescent="0.25">
      <c r="F1011" s="761"/>
      <c r="G1011" s="761"/>
      <c r="H1011" s="761"/>
      <c r="I1011" s="761"/>
    </row>
    <row r="1012" spans="6:9" x14ac:dyDescent="0.25">
      <c r="F1012" s="761"/>
      <c r="G1012" s="761"/>
      <c r="H1012" s="761"/>
      <c r="I1012" s="761"/>
    </row>
    <row r="1013" spans="6:9" x14ac:dyDescent="0.25">
      <c r="F1013" s="761"/>
      <c r="G1013" s="761"/>
      <c r="H1013" s="761"/>
      <c r="I1013" s="761"/>
    </row>
    <row r="1014" spans="6:9" x14ac:dyDescent="0.25">
      <c r="F1014" s="761"/>
      <c r="G1014" s="761"/>
      <c r="H1014" s="761"/>
      <c r="I1014" s="761"/>
    </row>
    <row r="1015" spans="6:9" x14ac:dyDescent="0.25">
      <c r="F1015" s="761"/>
      <c r="G1015" s="761"/>
      <c r="H1015" s="761"/>
      <c r="I1015" s="761"/>
    </row>
    <row r="1016" spans="6:9" x14ac:dyDescent="0.25">
      <c r="F1016" s="761"/>
      <c r="G1016" s="761"/>
      <c r="H1016" s="761"/>
      <c r="I1016" s="761"/>
    </row>
    <row r="1017" spans="6:9" x14ac:dyDescent="0.25">
      <c r="F1017" s="761"/>
      <c r="G1017" s="761"/>
      <c r="H1017" s="761"/>
      <c r="I1017" s="761"/>
    </row>
    <row r="1018" spans="6:9" x14ac:dyDescent="0.25">
      <c r="F1018" s="761"/>
      <c r="G1018" s="761"/>
      <c r="H1018" s="761"/>
      <c r="I1018" s="761"/>
    </row>
    <row r="1019" spans="6:9" x14ac:dyDescent="0.25">
      <c r="F1019" s="761"/>
      <c r="G1019" s="761"/>
      <c r="H1019" s="761"/>
      <c r="I1019" s="761"/>
    </row>
    <row r="1020" spans="6:9" x14ac:dyDescent="0.25">
      <c r="F1020" s="761"/>
      <c r="G1020" s="761"/>
      <c r="H1020" s="761"/>
      <c r="I1020" s="761"/>
    </row>
    <row r="1021" spans="6:9" x14ac:dyDescent="0.25">
      <c r="F1021" s="761"/>
      <c r="G1021" s="761"/>
      <c r="H1021" s="761"/>
      <c r="I1021" s="761"/>
    </row>
    <row r="1022" spans="6:9" x14ac:dyDescent="0.25">
      <c r="F1022" s="761"/>
      <c r="G1022" s="761"/>
      <c r="H1022" s="761"/>
      <c r="I1022" s="761"/>
    </row>
    <row r="1023" spans="6:9" x14ac:dyDescent="0.25">
      <c r="F1023" s="761"/>
      <c r="G1023" s="761"/>
      <c r="H1023" s="761"/>
      <c r="I1023" s="761"/>
    </row>
    <row r="1024" spans="6:9" x14ac:dyDescent="0.25">
      <c r="F1024" s="761"/>
      <c r="G1024" s="761"/>
      <c r="H1024" s="761"/>
      <c r="I1024" s="761"/>
    </row>
    <row r="1025" spans="6:9" x14ac:dyDescent="0.25">
      <c r="F1025" s="761"/>
      <c r="G1025" s="761"/>
      <c r="H1025" s="761"/>
      <c r="I1025" s="761"/>
    </row>
    <row r="1026" spans="6:9" x14ac:dyDescent="0.25">
      <c r="F1026" s="761"/>
      <c r="G1026" s="761"/>
      <c r="H1026" s="761"/>
      <c r="I1026" s="761"/>
    </row>
    <row r="1027" spans="6:9" x14ac:dyDescent="0.25">
      <c r="F1027" s="761"/>
      <c r="G1027" s="761"/>
      <c r="H1027" s="761"/>
      <c r="I1027" s="761"/>
    </row>
    <row r="1028" spans="6:9" x14ac:dyDescent="0.25">
      <c r="F1028" s="761"/>
      <c r="G1028" s="761"/>
      <c r="H1028" s="761"/>
      <c r="I1028" s="761"/>
    </row>
    <row r="1029" spans="6:9" x14ac:dyDescent="0.25">
      <c r="F1029" s="761"/>
      <c r="G1029" s="761"/>
      <c r="H1029" s="761"/>
      <c r="I1029" s="761"/>
    </row>
    <row r="1030" spans="6:9" x14ac:dyDescent="0.25">
      <c r="F1030" s="761"/>
      <c r="G1030" s="761"/>
      <c r="H1030" s="761"/>
      <c r="I1030" s="761"/>
    </row>
    <row r="1031" spans="6:9" x14ac:dyDescent="0.25">
      <c r="F1031" s="761"/>
      <c r="G1031" s="761"/>
      <c r="H1031" s="761"/>
      <c r="I1031" s="761"/>
    </row>
    <row r="1032" spans="6:9" x14ac:dyDescent="0.25">
      <c r="F1032" s="761"/>
      <c r="G1032" s="761"/>
      <c r="H1032" s="761"/>
      <c r="I1032" s="761"/>
    </row>
    <row r="1033" spans="6:9" x14ac:dyDescent="0.25">
      <c r="F1033" s="761"/>
      <c r="G1033" s="761"/>
      <c r="H1033" s="761"/>
      <c r="I1033" s="761"/>
    </row>
    <row r="1034" spans="6:9" x14ac:dyDescent="0.25">
      <c r="F1034" s="761"/>
      <c r="G1034" s="761"/>
      <c r="H1034" s="761"/>
      <c r="I1034" s="761"/>
    </row>
    <row r="1035" spans="6:9" x14ac:dyDescent="0.25">
      <c r="F1035" s="761"/>
      <c r="G1035" s="761"/>
      <c r="H1035" s="761"/>
      <c r="I1035" s="761"/>
    </row>
    <row r="1036" spans="6:9" x14ac:dyDescent="0.25">
      <c r="F1036" s="761"/>
      <c r="G1036" s="761"/>
      <c r="H1036" s="761"/>
      <c r="I1036" s="761"/>
    </row>
    <row r="1037" spans="6:9" x14ac:dyDescent="0.25">
      <c r="F1037" s="761"/>
      <c r="G1037" s="761"/>
      <c r="H1037" s="761"/>
      <c r="I1037" s="761"/>
    </row>
    <row r="1038" spans="6:9" x14ac:dyDescent="0.25">
      <c r="F1038" s="761"/>
      <c r="G1038" s="761"/>
      <c r="H1038" s="761"/>
      <c r="I1038" s="761"/>
    </row>
    <row r="1039" spans="6:9" x14ac:dyDescent="0.25">
      <c r="F1039" s="761"/>
      <c r="G1039" s="761"/>
      <c r="H1039" s="761"/>
      <c r="I1039" s="761"/>
    </row>
    <row r="1040" spans="6:9" x14ac:dyDescent="0.25">
      <c r="F1040" s="761"/>
      <c r="G1040" s="761"/>
      <c r="H1040" s="761"/>
      <c r="I1040" s="761"/>
    </row>
    <row r="1041" spans="6:9" x14ac:dyDescent="0.25">
      <c r="F1041" s="761"/>
      <c r="G1041" s="761"/>
      <c r="H1041" s="761"/>
      <c r="I1041" s="761"/>
    </row>
    <row r="1042" spans="6:9" x14ac:dyDescent="0.25">
      <c r="F1042" s="761"/>
      <c r="G1042" s="761"/>
      <c r="H1042" s="761"/>
      <c r="I1042" s="761"/>
    </row>
    <row r="1043" spans="6:9" x14ac:dyDescent="0.25">
      <c r="F1043" s="761"/>
      <c r="G1043" s="761"/>
      <c r="H1043" s="761"/>
      <c r="I1043" s="761"/>
    </row>
    <row r="1044" spans="6:9" x14ac:dyDescent="0.25">
      <c r="F1044" s="761"/>
      <c r="G1044" s="761"/>
      <c r="H1044" s="761"/>
      <c r="I1044" s="761"/>
    </row>
    <row r="1045" spans="6:9" x14ac:dyDescent="0.25">
      <c r="F1045" s="761"/>
      <c r="G1045" s="761"/>
      <c r="H1045" s="761"/>
      <c r="I1045" s="761"/>
    </row>
    <row r="1046" spans="6:9" x14ac:dyDescent="0.25">
      <c r="F1046" s="761"/>
      <c r="G1046" s="761"/>
      <c r="H1046" s="761"/>
      <c r="I1046" s="761"/>
    </row>
    <row r="1047" spans="6:9" x14ac:dyDescent="0.25">
      <c r="F1047" s="761"/>
      <c r="G1047" s="761"/>
      <c r="H1047" s="761"/>
      <c r="I1047" s="761"/>
    </row>
    <row r="1048" spans="6:9" x14ac:dyDescent="0.25">
      <c r="F1048" s="761"/>
      <c r="G1048" s="761"/>
      <c r="H1048" s="761"/>
      <c r="I1048" s="761"/>
    </row>
  </sheetData>
  <mergeCells count="3">
    <mergeCell ref="E1:I1"/>
    <mergeCell ref="A5:E5"/>
    <mergeCell ref="J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54"/>
  <sheetViews>
    <sheetView workbookViewId="0">
      <selection activeCell="J52" sqref="J52"/>
    </sheetView>
  </sheetViews>
  <sheetFormatPr baseColWidth="10" defaultRowHeight="15" x14ac:dyDescent="0.25"/>
  <cols>
    <col min="1" max="1" width="3.7109375" customWidth="1"/>
    <col min="2" max="2" width="3.140625" customWidth="1"/>
    <col min="3" max="3" width="6" customWidth="1"/>
    <col min="4" max="4" width="7.28515625" customWidth="1"/>
    <col min="5" max="5" width="27.85546875" customWidth="1"/>
    <col min="6" max="9" width="9.85546875" customWidth="1"/>
    <col min="10" max="10" width="12" customWidth="1"/>
  </cols>
  <sheetData>
    <row r="1" spans="1:256" ht="16.5" thickBot="1" x14ac:dyDescent="0.3">
      <c r="A1" s="908"/>
      <c r="B1" s="908"/>
      <c r="C1" s="908"/>
      <c r="D1" s="908"/>
      <c r="E1" s="1660" t="s">
        <v>716</v>
      </c>
      <c r="F1" s="1661"/>
      <c r="G1" s="1661"/>
      <c r="H1" s="1662"/>
      <c r="I1" s="908"/>
      <c r="J1" s="908"/>
      <c r="K1" s="908"/>
      <c r="L1" s="908"/>
    </row>
    <row r="2" spans="1:256" ht="21.75" customHeight="1" x14ac:dyDescent="0.25"/>
    <row r="3" spans="1:256" ht="15.75" x14ac:dyDescent="0.25">
      <c r="A3" s="908"/>
      <c r="B3" s="1674" t="s">
        <v>948</v>
      </c>
      <c r="C3" s="1674"/>
      <c r="D3" s="1674"/>
      <c r="E3" s="908"/>
      <c r="F3" s="1675" t="s">
        <v>763</v>
      </c>
      <c r="G3" s="1675"/>
      <c r="H3" s="1675"/>
      <c r="I3" s="1675"/>
      <c r="J3" s="908"/>
      <c r="K3" s="908"/>
      <c r="L3" s="908"/>
    </row>
    <row r="4" spans="1:256" ht="15.75" thickBot="1" x14ac:dyDescent="0.3">
      <c r="A4" s="908"/>
      <c r="B4" s="908"/>
      <c r="C4" s="908"/>
      <c r="D4" s="908"/>
      <c r="E4" s="908"/>
      <c r="F4" s="908"/>
      <c r="G4" s="908"/>
      <c r="H4" s="908"/>
      <c r="I4" s="908"/>
      <c r="J4" s="908"/>
      <c r="K4" s="908"/>
      <c r="L4" s="908"/>
    </row>
    <row r="5" spans="1:256" s="248" customFormat="1" ht="15.75" x14ac:dyDescent="0.25">
      <c r="A5" s="1663" t="s">
        <v>719</v>
      </c>
      <c r="B5" s="1664"/>
      <c r="C5" s="1664"/>
      <c r="D5" s="1664"/>
      <c r="E5" s="1665"/>
      <c r="F5" s="1676" t="s">
        <v>720</v>
      </c>
      <c r="G5" s="1664"/>
      <c r="H5" s="1664"/>
      <c r="I5" s="1677"/>
      <c r="J5" s="1678" t="s">
        <v>721</v>
      </c>
      <c r="K5" s="1679"/>
      <c r="L5" s="916"/>
    </row>
    <row r="6" spans="1:256" s="706" customFormat="1" ht="24.75" thickBot="1" x14ac:dyDescent="0.25">
      <c r="A6" s="917" t="s">
        <v>723</v>
      </c>
      <c r="B6" s="918" t="s">
        <v>724</v>
      </c>
      <c r="C6" s="918" t="s">
        <v>764</v>
      </c>
      <c r="D6" s="918" t="s">
        <v>765</v>
      </c>
      <c r="E6" s="919" t="s">
        <v>725</v>
      </c>
      <c r="F6" s="920" t="s">
        <v>765</v>
      </c>
      <c r="G6" s="921" t="s">
        <v>764</v>
      </c>
      <c r="H6" s="920" t="s">
        <v>724</v>
      </c>
      <c r="I6" s="919" t="s">
        <v>723</v>
      </c>
      <c r="J6" s="968" t="s">
        <v>728</v>
      </c>
      <c r="K6" s="924" t="s">
        <v>729</v>
      </c>
      <c r="L6" s="925"/>
    </row>
    <row r="7" spans="1:256" s="503" customFormat="1" ht="12.75" x14ac:dyDescent="0.2">
      <c r="A7" s="926">
        <v>9</v>
      </c>
      <c r="B7" s="1668" t="s">
        <v>756</v>
      </c>
      <c r="C7" s="1668"/>
      <c r="D7" s="1668"/>
      <c r="E7" s="1669"/>
      <c r="F7" s="929"/>
      <c r="G7" s="929"/>
      <c r="H7" s="929"/>
      <c r="I7" s="969">
        <v>6960000</v>
      </c>
      <c r="J7" s="931">
        <v>0</v>
      </c>
      <c r="K7" s="932">
        <v>6960000</v>
      </c>
      <c r="L7" s="933"/>
      <c r="IV7" s="503">
        <v>650008</v>
      </c>
    </row>
    <row r="8" spans="1:256" s="503" customFormat="1" ht="12.75" x14ac:dyDescent="0.2">
      <c r="A8" s="934"/>
      <c r="B8" s="935">
        <v>92</v>
      </c>
      <c r="C8" s="1670" t="s">
        <v>754</v>
      </c>
      <c r="D8" s="1670"/>
      <c r="E8" s="1671"/>
      <c r="F8" s="938"/>
      <c r="G8" s="938"/>
      <c r="H8" s="938">
        <v>6960000</v>
      </c>
      <c r="I8" s="970"/>
      <c r="J8" s="971">
        <v>0</v>
      </c>
      <c r="K8" s="972">
        <v>6960000</v>
      </c>
      <c r="L8" s="933"/>
    </row>
    <row r="9" spans="1:256" x14ac:dyDescent="0.25">
      <c r="A9" s="942"/>
      <c r="B9" s="943"/>
      <c r="C9" s="943">
        <v>921</v>
      </c>
      <c r="D9" s="1672" t="s">
        <v>943</v>
      </c>
      <c r="E9" s="1673"/>
      <c r="F9" s="946"/>
      <c r="G9" s="946">
        <v>6960000</v>
      </c>
      <c r="H9" s="946"/>
      <c r="I9" s="973"/>
      <c r="J9" s="974"/>
      <c r="K9" s="975">
        <v>6960000</v>
      </c>
      <c r="L9" s="908"/>
      <c r="M9" s="308"/>
    </row>
    <row r="10" spans="1:256" x14ac:dyDescent="0.25">
      <c r="A10" s="942"/>
      <c r="B10" s="943"/>
      <c r="C10" s="943"/>
      <c r="D10" s="943">
        <v>92100</v>
      </c>
      <c r="E10" s="976" t="s">
        <v>949</v>
      </c>
      <c r="F10" s="946">
        <v>6960000</v>
      </c>
      <c r="G10" s="946"/>
      <c r="H10" s="946"/>
      <c r="I10" s="973"/>
      <c r="J10" s="977"/>
      <c r="K10" s="978">
        <v>6960000</v>
      </c>
      <c r="L10" s="908"/>
    </row>
    <row r="11" spans="1:256" s="503" customFormat="1" ht="13.5" thickBot="1" x14ac:dyDescent="0.25">
      <c r="A11" s="979"/>
      <c r="B11" s="980"/>
      <c r="C11" s="981"/>
      <c r="D11" s="951">
        <v>92101</v>
      </c>
      <c r="E11" s="982" t="s">
        <v>950</v>
      </c>
      <c r="F11" s="983">
        <v>0</v>
      </c>
      <c r="G11" s="984"/>
      <c r="H11" s="984"/>
      <c r="I11" s="985"/>
      <c r="J11" s="986"/>
      <c r="K11" s="987">
        <v>0</v>
      </c>
      <c r="L11" s="933"/>
    </row>
    <row r="12" spans="1:256" s="503" customFormat="1" ht="12.75" x14ac:dyDescent="0.2">
      <c r="A12" s="908"/>
      <c r="B12" s="908"/>
      <c r="C12" s="908"/>
      <c r="D12" s="908"/>
      <c r="E12" s="908"/>
      <c r="F12" s="908"/>
      <c r="G12" s="908"/>
      <c r="H12" s="908"/>
      <c r="I12" s="908"/>
      <c r="J12" s="988"/>
      <c r="K12" s="988"/>
      <c r="L12" s="933"/>
    </row>
    <row r="13" spans="1:256" s="503" customFormat="1" x14ac:dyDescent="0.25">
      <c r="A13"/>
      <c r="B13"/>
      <c r="C13" s="298"/>
      <c r="D13" s="298"/>
      <c r="E13" s="298"/>
      <c r="F13" s="878"/>
      <c r="G13" s="878"/>
      <c r="H13" s="878"/>
      <c r="I13" s="878"/>
      <c r="J13"/>
      <c r="K13"/>
      <c r="L13" s="933"/>
    </row>
    <row r="14" spans="1:256" s="503" customFormat="1" x14ac:dyDescent="0.25">
      <c r="A14"/>
      <c r="B14"/>
      <c r="C14" s="366"/>
      <c r="D14" s="366"/>
      <c r="E14" s="366"/>
      <c r="F14" s="878"/>
      <c r="G14" s="878"/>
      <c r="H14" s="878"/>
      <c r="I14" s="878"/>
      <c r="J14"/>
      <c r="K14"/>
      <c r="L14" s="933"/>
    </row>
    <row r="15" spans="1:256" x14ac:dyDescent="0.25">
      <c r="C15" s="366"/>
      <c r="D15" s="366"/>
      <c r="E15" s="366"/>
      <c r="F15" s="878"/>
      <c r="G15" s="878"/>
      <c r="H15" s="878"/>
      <c r="I15" s="878"/>
    </row>
    <row r="16" spans="1:256" x14ac:dyDescent="0.25">
      <c r="C16" s="366"/>
      <c r="D16" s="366"/>
      <c r="E16" s="366"/>
      <c r="F16" s="878"/>
      <c r="G16" s="878"/>
      <c r="H16" s="878"/>
      <c r="I16" s="878"/>
    </row>
    <row r="17" spans="1:9" x14ac:dyDescent="0.25">
      <c r="C17" s="366"/>
      <c r="D17" s="366"/>
      <c r="E17" s="366"/>
      <c r="F17" s="878"/>
      <c r="G17" s="878"/>
      <c r="H17" s="878"/>
      <c r="I17" s="878"/>
    </row>
    <row r="18" spans="1:9" x14ac:dyDescent="0.25">
      <c r="C18" s="298"/>
      <c r="D18" s="298"/>
      <c r="E18" s="298"/>
      <c r="F18" s="878"/>
      <c r="G18" s="878"/>
      <c r="H18" s="878"/>
      <c r="I18" s="878"/>
    </row>
    <row r="19" spans="1:9" x14ac:dyDescent="0.25">
      <c r="F19" s="878"/>
      <c r="G19" s="878"/>
      <c r="H19" s="878"/>
      <c r="I19" s="878"/>
    </row>
    <row r="20" spans="1:9" x14ac:dyDescent="0.25">
      <c r="F20" s="878"/>
      <c r="G20" s="878"/>
      <c r="H20" s="878"/>
      <c r="I20" s="878"/>
    </row>
    <row r="21" spans="1:9" x14ac:dyDescent="0.25">
      <c r="F21" s="878"/>
      <c r="G21" s="878"/>
      <c r="H21" s="878"/>
      <c r="I21" s="878"/>
    </row>
    <row r="22" spans="1:9" x14ac:dyDescent="0.25">
      <c r="F22" s="878"/>
      <c r="G22" s="878"/>
      <c r="H22" s="878"/>
      <c r="I22" s="878"/>
    </row>
    <row r="23" spans="1:9" x14ac:dyDescent="0.25">
      <c r="A23" s="150"/>
      <c r="B23" s="150"/>
      <c r="C23" s="150"/>
      <c r="D23" s="150"/>
      <c r="E23" s="150"/>
      <c r="F23" s="878"/>
      <c r="G23" s="878"/>
      <c r="H23" s="878"/>
      <c r="I23" s="878"/>
    </row>
    <row r="24" spans="1:9" x14ac:dyDescent="0.25">
      <c r="A24" s="150"/>
      <c r="B24" s="150"/>
      <c r="C24" s="150"/>
      <c r="D24" s="150"/>
      <c r="E24" s="150"/>
      <c r="F24" s="878"/>
      <c r="G24" s="878"/>
      <c r="H24" s="878"/>
      <c r="I24" s="878"/>
    </row>
    <row r="25" spans="1:9" x14ac:dyDescent="0.25">
      <c r="A25" s="150"/>
      <c r="B25" s="150"/>
      <c r="C25" s="150"/>
      <c r="D25" s="150"/>
      <c r="E25" s="150"/>
      <c r="F25" s="878"/>
      <c r="G25" s="878"/>
      <c r="H25" s="878"/>
      <c r="I25" s="878"/>
    </row>
    <row r="26" spans="1:9" x14ac:dyDescent="0.25">
      <c r="A26" s="150"/>
      <c r="B26" s="150"/>
      <c r="C26" s="150"/>
      <c r="D26" s="150"/>
      <c r="E26" s="150"/>
      <c r="F26" s="878"/>
      <c r="G26" s="878"/>
      <c r="H26" s="878"/>
      <c r="I26" s="878"/>
    </row>
    <row r="27" spans="1:9" x14ac:dyDescent="0.25">
      <c r="A27" s="150"/>
      <c r="B27" s="150"/>
      <c r="C27" s="150"/>
      <c r="D27" s="150"/>
      <c r="E27" s="150"/>
      <c r="F27" s="878"/>
      <c r="G27" s="878"/>
      <c r="H27" s="878"/>
      <c r="I27" s="878"/>
    </row>
    <row r="28" spans="1:9" x14ac:dyDescent="0.25">
      <c r="A28" s="150"/>
      <c r="B28" s="150"/>
      <c r="C28" s="150"/>
      <c r="D28" s="150"/>
      <c r="E28" s="150"/>
      <c r="F28" s="878"/>
      <c r="G28" s="878"/>
      <c r="H28" s="878"/>
      <c r="I28" s="878"/>
    </row>
    <row r="29" spans="1:9" x14ac:dyDescent="0.25">
      <c r="A29" s="150"/>
      <c r="B29" s="150"/>
      <c r="C29" s="150"/>
      <c r="D29" s="150"/>
      <c r="E29" s="150"/>
      <c r="F29" s="878"/>
      <c r="G29" s="878"/>
      <c r="H29" s="878"/>
      <c r="I29" s="878"/>
    </row>
    <row r="30" spans="1:9" x14ac:dyDescent="0.25">
      <c r="A30" s="150"/>
      <c r="B30" s="150"/>
      <c r="C30" s="150"/>
      <c r="D30" s="150"/>
      <c r="E30" s="150"/>
      <c r="F30" s="761"/>
      <c r="G30" s="761"/>
      <c r="H30" s="761"/>
      <c r="I30" s="761"/>
    </row>
    <row r="31" spans="1:9" x14ac:dyDescent="0.25">
      <c r="A31" s="150"/>
      <c r="B31" s="150"/>
      <c r="C31" s="150"/>
      <c r="D31" s="150"/>
      <c r="E31" s="150"/>
      <c r="F31" s="761"/>
      <c r="G31" s="761"/>
      <c r="H31" s="761"/>
      <c r="I31" s="761"/>
    </row>
    <row r="32" spans="1:9" x14ac:dyDescent="0.25">
      <c r="A32" s="150"/>
      <c r="B32" s="150"/>
      <c r="C32" s="150"/>
      <c r="D32" s="150"/>
      <c r="E32" s="150"/>
      <c r="F32" s="761"/>
      <c r="G32" s="761"/>
      <c r="H32" s="761"/>
      <c r="I32" s="761"/>
    </row>
    <row r="33" spans="1:9" x14ac:dyDescent="0.25">
      <c r="A33" s="150"/>
      <c r="B33" s="150"/>
      <c r="C33" s="150"/>
      <c r="D33" s="150"/>
      <c r="E33" s="150"/>
      <c r="F33" s="761"/>
      <c r="G33" s="761"/>
      <c r="H33" s="761"/>
      <c r="I33" s="761"/>
    </row>
    <row r="34" spans="1:9" x14ac:dyDescent="0.25">
      <c r="A34" s="150"/>
      <c r="B34" s="150"/>
      <c r="C34" s="150"/>
      <c r="D34" s="150"/>
      <c r="E34" s="150"/>
      <c r="F34" s="761"/>
      <c r="G34" s="761"/>
      <c r="H34" s="761"/>
      <c r="I34" s="761"/>
    </row>
    <row r="35" spans="1:9" x14ac:dyDescent="0.25">
      <c r="A35" s="150"/>
      <c r="B35" s="150"/>
      <c r="C35" s="150"/>
      <c r="D35" s="150"/>
      <c r="E35" s="150"/>
      <c r="F35" s="761"/>
      <c r="G35" s="761"/>
      <c r="H35" s="761"/>
      <c r="I35" s="761"/>
    </row>
    <row r="36" spans="1:9" x14ac:dyDescent="0.25">
      <c r="A36" s="150"/>
      <c r="B36" s="150"/>
      <c r="C36" s="150"/>
      <c r="D36" s="150"/>
      <c r="E36" s="150"/>
      <c r="F36" s="761"/>
      <c r="G36" s="761"/>
      <c r="H36" s="761"/>
      <c r="I36" s="761"/>
    </row>
    <row r="37" spans="1:9" x14ac:dyDescent="0.25">
      <c r="A37" s="150"/>
      <c r="B37" s="150"/>
      <c r="C37" s="150"/>
      <c r="D37" s="150"/>
      <c r="E37" s="150"/>
      <c r="F37" s="761"/>
      <c r="G37" s="761"/>
      <c r="H37" s="761"/>
      <c r="I37" s="761"/>
    </row>
    <row r="38" spans="1:9" x14ac:dyDescent="0.25">
      <c r="A38" s="150"/>
      <c r="B38" s="150"/>
      <c r="C38" s="150"/>
      <c r="D38" s="150"/>
      <c r="E38" s="150"/>
      <c r="F38" s="761"/>
      <c r="G38" s="761"/>
      <c r="H38" s="761"/>
      <c r="I38" s="761"/>
    </row>
    <row r="39" spans="1:9" x14ac:dyDescent="0.25">
      <c r="A39" s="150"/>
      <c r="B39" s="150"/>
      <c r="C39" s="150"/>
      <c r="D39" s="150"/>
      <c r="E39" s="150"/>
      <c r="F39" s="761"/>
      <c r="G39" s="761"/>
      <c r="H39" s="761"/>
      <c r="I39" s="761"/>
    </row>
    <row r="40" spans="1:9" x14ac:dyDescent="0.25">
      <c r="A40" s="150"/>
      <c r="B40" s="150"/>
      <c r="C40" s="150"/>
      <c r="D40" s="150"/>
      <c r="E40" s="150"/>
      <c r="F40" s="761"/>
      <c r="G40" s="761"/>
      <c r="H40" s="761"/>
      <c r="I40" s="761"/>
    </row>
    <row r="41" spans="1:9" x14ac:dyDescent="0.25">
      <c r="A41" s="150"/>
      <c r="B41" s="150"/>
      <c r="C41" s="150"/>
      <c r="D41" s="150"/>
      <c r="E41" s="150"/>
      <c r="F41" s="761"/>
      <c r="G41" s="761"/>
      <c r="H41" s="761"/>
      <c r="I41" s="761"/>
    </row>
    <row r="42" spans="1:9" x14ac:dyDescent="0.25">
      <c r="F42" s="761"/>
      <c r="G42" s="761"/>
      <c r="H42" s="761"/>
      <c r="I42" s="761"/>
    </row>
    <row r="43" spans="1:9" x14ac:dyDescent="0.25">
      <c r="F43" s="761"/>
      <c r="G43" s="761"/>
      <c r="H43" s="761"/>
      <c r="I43" s="761"/>
    </row>
    <row r="44" spans="1:9" x14ac:dyDescent="0.25">
      <c r="F44" s="761"/>
      <c r="G44" s="761"/>
      <c r="H44" s="761"/>
      <c r="I44" s="761"/>
    </row>
    <row r="45" spans="1:9" x14ac:dyDescent="0.25">
      <c r="B45" s="966"/>
      <c r="C45" s="966"/>
      <c r="D45" s="966"/>
      <c r="F45" s="761"/>
      <c r="G45" s="761"/>
      <c r="H45" s="761"/>
      <c r="I45" s="761"/>
    </row>
    <row r="46" spans="1:9" x14ac:dyDescent="0.25">
      <c r="D46" s="160"/>
      <c r="F46" s="761"/>
      <c r="G46" s="761"/>
      <c r="H46" s="761"/>
      <c r="I46" s="761"/>
    </row>
    <row r="47" spans="1:9" ht="15.75" thickBot="1" x14ac:dyDescent="0.3">
      <c r="D47" s="967"/>
      <c r="F47" s="761"/>
      <c r="G47" s="761"/>
      <c r="H47" s="761"/>
      <c r="I47" s="761"/>
    </row>
    <row r="48" spans="1:9" ht="15.75" thickTop="1" x14ac:dyDescent="0.25">
      <c r="F48" s="761"/>
      <c r="G48" s="761"/>
      <c r="H48" s="761"/>
      <c r="I48" s="761"/>
    </row>
    <row r="49" spans="6:9" x14ac:dyDescent="0.25">
      <c r="F49" s="761"/>
      <c r="G49" s="761"/>
      <c r="H49" s="761"/>
      <c r="I49" s="761"/>
    </row>
    <row r="50" spans="6:9" x14ac:dyDescent="0.25">
      <c r="F50" s="761"/>
      <c r="G50" s="761"/>
      <c r="H50" s="761"/>
      <c r="I50" s="761"/>
    </row>
    <row r="51" spans="6:9" x14ac:dyDescent="0.25">
      <c r="F51" s="878"/>
      <c r="G51" s="761"/>
      <c r="H51" s="761"/>
      <c r="I51" s="761"/>
    </row>
    <row r="52" spans="6:9" x14ac:dyDescent="0.25">
      <c r="F52" s="878"/>
      <c r="G52" s="761"/>
      <c r="H52" s="761"/>
      <c r="I52" s="761"/>
    </row>
    <row r="53" spans="6:9" x14ac:dyDescent="0.25">
      <c r="F53" s="878"/>
      <c r="G53" s="761"/>
      <c r="H53" s="761"/>
      <c r="I53" s="761"/>
    </row>
    <row r="54" spans="6:9" x14ac:dyDescent="0.25">
      <c r="F54" s="878"/>
      <c r="G54" s="761"/>
      <c r="H54" s="761"/>
      <c r="I54" s="761"/>
    </row>
    <row r="55" spans="6:9" x14ac:dyDescent="0.25">
      <c r="F55" s="878"/>
      <c r="G55" s="761"/>
      <c r="H55" s="761"/>
      <c r="I55" s="761"/>
    </row>
    <row r="56" spans="6:9" x14ac:dyDescent="0.25">
      <c r="F56" s="878"/>
      <c r="G56" s="761"/>
      <c r="H56" s="761"/>
      <c r="I56" s="761"/>
    </row>
    <row r="57" spans="6:9" x14ac:dyDescent="0.25">
      <c r="F57" s="878"/>
      <c r="G57" s="761"/>
      <c r="H57" s="761"/>
      <c r="I57" s="761"/>
    </row>
    <row r="58" spans="6:9" x14ac:dyDescent="0.25">
      <c r="F58" s="878"/>
      <c r="G58" s="761"/>
      <c r="H58" s="761"/>
      <c r="I58" s="761"/>
    </row>
    <row r="59" spans="6:9" x14ac:dyDescent="0.25">
      <c r="F59" s="761"/>
      <c r="G59" s="761"/>
      <c r="H59" s="761"/>
      <c r="I59" s="761"/>
    </row>
    <row r="60" spans="6:9" x14ac:dyDescent="0.25">
      <c r="F60" s="761"/>
      <c r="G60" s="761"/>
      <c r="H60" s="761"/>
      <c r="I60" s="761"/>
    </row>
    <row r="61" spans="6:9" x14ac:dyDescent="0.25">
      <c r="F61" s="761"/>
      <c r="G61" s="761"/>
      <c r="H61" s="761"/>
      <c r="I61" s="761"/>
    </row>
    <row r="62" spans="6:9" x14ac:dyDescent="0.25">
      <c r="F62" s="761"/>
      <c r="G62" s="761"/>
      <c r="H62" s="761"/>
      <c r="I62" s="761"/>
    </row>
    <row r="63" spans="6:9" x14ac:dyDescent="0.25">
      <c r="F63" s="761"/>
      <c r="G63" s="761"/>
      <c r="H63" s="761"/>
      <c r="I63" s="761"/>
    </row>
    <row r="64" spans="6:9" x14ac:dyDescent="0.25">
      <c r="F64" s="761"/>
      <c r="G64" s="761"/>
      <c r="H64" s="761"/>
      <c r="I64" s="761"/>
    </row>
    <row r="65" spans="6:9" x14ac:dyDescent="0.25">
      <c r="F65" s="761"/>
      <c r="G65" s="761"/>
      <c r="H65" s="761"/>
      <c r="I65" s="761"/>
    </row>
    <row r="66" spans="6:9" x14ac:dyDescent="0.25">
      <c r="F66" s="761"/>
      <c r="G66" s="761"/>
      <c r="H66" s="761"/>
      <c r="I66" s="761"/>
    </row>
    <row r="67" spans="6:9" x14ac:dyDescent="0.25">
      <c r="F67" s="761"/>
      <c r="G67" s="761"/>
      <c r="H67" s="761"/>
      <c r="I67" s="761"/>
    </row>
    <row r="68" spans="6:9" x14ac:dyDescent="0.25">
      <c r="F68" s="761"/>
      <c r="G68" s="761"/>
      <c r="H68" s="761"/>
      <c r="I68" s="761"/>
    </row>
    <row r="69" spans="6:9" x14ac:dyDescent="0.25">
      <c r="F69" s="761"/>
      <c r="G69" s="761"/>
      <c r="H69" s="761"/>
      <c r="I69" s="761"/>
    </row>
    <row r="70" spans="6:9" x14ac:dyDescent="0.25">
      <c r="F70" s="761"/>
      <c r="G70" s="761"/>
      <c r="H70" s="761"/>
      <c r="I70" s="761"/>
    </row>
    <row r="71" spans="6:9" x14ac:dyDescent="0.25">
      <c r="F71" s="761"/>
      <c r="G71" s="761"/>
      <c r="H71" s="761"/>
      <c r="I71" s="761"/>
    </row>
    <row r="72" spans="6:9" x14ac:dyDescent="0.25">
      <c r="F72" s="761"/>
      <c r="G72" s="761"/>
      <c r="H72" s="761"/>
      <c r="I72" s="761"/>
    </row>
    <row r="73" spans="6:9" x14ac:dyDescent="0.25">
      <c r="F73" s="761"/>
      <c r="G73" s="761"/>
      <c r="H73" s="761"/>
      <c r="I73" s="761"/>
    </row>
    <row r="74" spans="6:9" x14ac:dyDescent="0.25">
      <c r="F74" s="761"/>
      <c r="G74" s="761"/>
      <c r="H74" s="761"/>
      <c r="I74" s="761"/>
    </row>
    <row r="75" spans="6:9" x14ac:dyDescent="0.25">
      <c r="F75" s="761"/>
      <c r="G75" s="761"/>
      <c r="H75" s="761"/>
      <c r="I75" s="761"/>
    </row>
    <row r="76" spans="6:9" x14ac:dyDescent="0.25">
      <c r="F76" s="761"/>
      <c r="G76" s="761"/>
      <c r="H76" s="761"/>
      <c r="I76" s="761"/>
    </row>
    <row r="77" spans="6:9" x14ac:dyDescent="0.25">
      <c r="F77" s="761"/>
      <c r="G77" s="761"/>
      <c r="H77" s="761"/>
      <c r="I77" s="761"/>
    </row>
    <row r="78" spans="6:9" x14ac:dyDescent="0.25">
      <c r="F78" s="761"/>
      <c r="G78" s="761"/>
      <c r="H78" s="761"/>
      <c r="I78" s="761"/>
    </row>
    <row r="79" spans="6:9" x14ac:dyDescent="0.25">
      <c r="F79" s="761"/>
      <c r="G79" s="761"/>
      <c r="H79" s="761"/>
      <c r="I79" s="761"/>
    </row>
    <row r="80" spans="6:9" x14ac:dyDescent="0.25">
      <c r="F80" s="761"/>
      <c r="G80" s="761"/>
      <c r="H80" s="761"/>
      <c r="I80" s="761"/>
    </row>
    <row r="81" spans="6:9" x14ac:dyDescent="0.25">
      <c r="F81" s="761"/>
      <c r="G81" s="761"/>
      <c r="H81" s="761"/>
      <c r="I81" s="761"/>
    </row>
    <row r="82" spans="6:9" x14ac:dyDescent="0.25">
      <c r="F82" s="761"/>
      <c r="G82" s="761"/>
      <c r="H82" s="761"/>
      <c r="I82" s="761"/>
    </row>
    <row r="83" spans="6:9" x14ac:dyDescent="0.25">
      <c r="F83" s="761"/>
      <c r="G83" s="761"/>
      <c r="H83" s="761"/>
      <c r="I83" s="761"/>
    </row>
    <row r="84" spans="6:9" x14ac:dyDescent="0.25">
      <c r="F84" s="761"/>
      <c r="G84" s="761"/>
      <c r="H84" s="761"/>
      <c r="I84" s="761"/>
    </row>
    <row r="85" spans="6:9" x14ac:dyDescent="0.25">
      <c r="F85" s="761"/>
      <c r="G85" s="761"/>
      <c r="H85" s="761"/>
      <c r="I85" s="761"/>
    </row>
    <row r="86" spans="6:9" x14ac:dyDescent="0.25">
      <c r="F86" s="761"/>
      <c r="G86" s="761"/>
      <c r="H86" s="761"/>
      <c r="I86" s="761"/>
    </row>
    <row r="87" spans="6:9" x14ac:dyDescent="0.25">
      <c r="F87" s="761"/>
      <c r="G87" s="761"/>
      <c r="H87" s="761"/>
      <c r="I87" s="761"/>
    </row>
    <row r="88" spans="6:9" x14ac:dyDescent="0.25">
      <c r="F88" s="761"/>
      <c r="G88" s="761"/>
      <c r="H88" s="761"/>
      <c r="I88" s="761"/>
    </row>
    <row r="89" spans="6:9" x14ac:dyDescent="0.25">
      <c r="F89" s="761"/>
      <c r="G89" s="761"/>
      <c r="H89" s="761"/>
      <c r="I89" s="761"/>
    </row>
    <row r="90" spans="6:9" x14ac:dyDescent="0.25">
      <c r="F90" s="761"/>
      <c r="G90" s="761"/>
      <c r="H90" s="761"/>
      <c r="I90" s="761"/>
    </row>
    <row r="91" spans="6:9" x14ac:dyDescent="0.25">
      <c r="F91" s="761"/>
      <c r="G91" s="761"/>
      <c r="H91" s="761"/>
      <c r="I91" s="761"/>
    </row>
    <row r="92" spans="6:9" x14ac:dyDescent="0.25">
      <c r="F92" s="761"/>
      <c r="G92" s="761"/>
      <c r="H92" s="761"/>
      <c r="I92" s="761"/>
    </row>
    <row r="93" spans="6:9" x14ac:dyDescent="0.25">
      <c r="F93" s="761"/>
      <c r="G93" s="761"/>
      <c r="H93" s="761"/>
      <c r="I93" s="761"/>
    </row>
    <row r="94" spans="6:9" x14ac:dyDescent="0.25">
      <c r="F94" s="761"/>
      <c r="G94" s="761"/>
      <c r="H94" s="761"/>
      <c r="I94" s="761"/>
    </row>
    <row r="95" spans="6:9" x14ac:dyDescent="0.25">
      <c r="F95" s="761"/>
      <c r="G95" s="761"/>
      <c r="H95" s="761"/>
      <c r="I95" s="761"/>
    </row>
    <row r="96" spans="6:9" x14ac:dyDescent="0.25">
      <c r="F96" s="761"/>
      <c r="G96" s="761"/>
      <c r="H96" s="761"/>
      <c r="I96" s="761"/>
    </row>
    <row r="97" spans="6:9" x14ac:dyDescent="0.25">
      <c r="F97" s="761"/>
      <c r="G97" s="761"/>
      <c r="H97" s="761"/>
      <c r="I97" s="761"/>
    </row>
    <row r="98" spans="6:9" x14ac:dyDescent="0.25">
      <c r="F98" s="761"/>
      <c r="G98" s="761"/>
      <c r="H98" s="761"/>
      <c r="I98" s="761"/>
    </row>
    <row r="99" spans="6:9" x14ac:dyDescent="0.25">
      <c r="F99" s="761"/>
      <c r="G99" s="761"/>
      <c r="H99" s="761"/>
      <c r="I99" s="761"/>
    </row>
    <row r="100" spans="6:9" x14ac:dyDescent="0.25">
      <c r="F100" s="761"/>
      <c r="G100" s="761"/>
      <c r="H100" s="761"/>
      <c r="I100" s="761"/>
    </row>
    <row r="101" spans="6:9" x14ac:dyDescent="0.25">
      <c r="F101" s="761"/>
      <c r="G101" s="761"/>
      <c r="H101" s="761"/>
      <c r="I101" s="761"/>
    </row>
    <row r="102" spans="6:9" x14ac:dyDescent="0.25">
      <c r="F102" s="761"/>
      <c r="G102" s="761"/>
      <c r="H102" s="761"/>
      <c r="I102" s="761"/>
    </row>
    <row r="103" spans="6:9" x14ac:dyDescent="0.25">
      <c r="F103" s="761"/>
      <c r="G103" s="761"/>
      <c r="H103" s="761"/>
      <c r="I103" s="761"/>
    </row>
    <row r="104" spans="6:9" x14ac:dyDescent="0.25">
      <c r="F104" s="761"/>
      <c r="G104" s="761"/>
      <c r="H104" s="761"/>
      <c r="I104" s="761"/>
    </row>
    <row r="105" spans="6:9" x14ac:dyDescent="0.25">
      <c r="F105" s="761"/>
      <c r="G105" s="761"/>
      <c r="H105" s="761"/>
      <c r="I105" s="761"/>
    </row>
    <row r="106" spans="6:9" x14ac:dyDescent="0.25">
      <c r="F106" s="761"/>
      <c r="G106" s="761"/>
      <c r="H106" s="761"/>
      <c r="I106" s="761"/>
    </row>
    <row r="107" spans="6:9" x14ac:dyDescent="0.25">
      <c r="F107" s="761"/>
      <c r="G107" s="761"/>
      <c r="H107" s="761"/>
      <c r="I107" s="761"/>
    </row>
    <row r="108" spans="6:9" x14ac:dyDescent="0.25">
      <c r="F108" s="761"/>
      <c r="G108" s="761"/>
      <c r="H108" s="761"/>
      <c r="I108" s="761"/>
    </row>
    <row r="109" spans="6:9" x14ac:dyDescent="0.25">
      <c r="F109" s="761"/>
      <c r="G109" s="761"/>
      <c r="H109" s="761"/>
      <c r="I109" s="761"/>
    </row>
    <row r="110" spans="6:9" x14ac:dyDescent="0.25">
      <c r="F110" s="761"/>
      <c r="G110" s="761"/>
      <c r="H110" s="761"/>
      <c r="I110" s="761"/>
    </row>
    <row r="111" spans="6:9" x14ac:dyDescent="0.25">
      <c r="F111" s="761"/>
      <c r="G111" s="761"/>
      <c r="H111" s="761"/>
      <c r="I111" s="761"/>
    </row>
    <row r="112" spans="6:9" x14ac:dyDescent="0.25">
      <c r="F112" s="761"/>
      <c r="G112" s="761"/>
      <c r="H112" s="761"/>
      <c r="I112" s="761"/>
    </row>
    <row r="113" spans="6:9" x14ac:dyDescent="0.25">
      <c r="F113" s="761"/>
      <c r="G113" s="761"/>
      <c r="H113" s="761"/>
      <c r="I113" s="761"/>
    </row>
    <row r="114" spans="6:9" x14ac:dyDescent="0.25">
      <c r="F114" s="761"/>
      <c r="G114" s="761"/>
      <c r="H114" s="761"/>
      <c r="I114" s="761"/>
    </row>
    <row r="115" spans="6:9" x14ac:dyDescent="0.25">
      <c r="F115" s="761"/>
      <c r="G115" s="761"/>
      <c r="H115" s="761"/>
      <c r="I115" s="761"/>
    </row>
    <row r="116" spans="6:9" x14ac:dyDescent="0.25">
      <c r="F116" s="761"/>
      <c r="G116" s="761"/>
      <c r="H116" s="761"/>
      <c r="I116" s="761"/>
    </row>
    <row r="117" spans="6:9" x14ac:dyDescent="0.25">
      <c r="F117" s="761"/>
      <c r="G117" s="761"/>
      <c r="H117" s="761"/>
      <c r="I117" s="761"/>
    </row>
    <row r="118" spans="6:9" x14ac:dyDescent="0.25">
      <c r="F118" s="761"/>
      <c r="G118" s="761"/>
      <c r="H118" s="761"/>
      <c r="I118" s="761"/>
    </row>
    <row r="119" spans="6:9" x14ac:dyDescent="0.25">
      <c r="F119" s="761"/>
      <c r="G119" s="761"/>
      <c r="H119" s="761"/>
      <c r="I119" s="761"/>
    </row>
    <row r="120" spans="6:9" x14ac:dyDescent="0.25">
      <c r="F120" s="761"/>
      <c r="G120" s="761"/>
      <c r="H120" s="761"/>
      <c r="I120" s="761"/>
    </row>
    <row r="121" spans="6:9" ht="12.75" hidden="1" customHeight="1" x14ac:dyDescent="0.25">
      <c r="F121" s="761"/>
      <c r="G121" s="761"/>
      <c r="H121" s="761"/>
      <c r="I121" s="761"/>
    </row>
    <row r="122" spans="6:9" x14ac:dyDescent="0.25">
      <c r="F122" s="761"/>
      <c r="G122" s="761"/>
      <c r="H122" s="761"/>
      <c r="I122" s="761"/>
    </row>
    <row r="123" spans="6:9" x14ac:dyDescent="0.25">
      <c r="F123" s="761"/>
      <c r="G123" s="761"/>
      <c r="H123" s="761"/>
      <c r="I123" s="761"/>
    </row>
    <row r="124" spans="6:9" x14ac:dyDescent="0.25">
      <c r="F124" s="761"/>
      <c r="G124" s="761"/>
      <c r="H124" s="761"/>
      <c r="I124" s="761"/>
    </row>
    <row r="125" spans="6:9" x14ac:dyDescent="0.25">
      <c r="F125" s="761"/>
      <c r="G125" s="761"/>
      <c r="H125" s="761"/>
      <c r="I125" s="761"/>
    </row>
    <row r="126" spans="6:9" x14ac:dyDescent="0.25">
      <c r="F126" s="761"/>
      <c r="G126" s="761"/>
      <c r="H126" s="761"/>
      <c r="I126" s="761"/>
    </row>
    <row r="127" spans="6:9" x14ac:dyDescent="0.25">
      <c r="F127" s="761"/>
      <c r="G127" s="761"/>
      <c r="H127" s="761"/>
      <c r="I127" s="761"/>
    </row>
    <row r="128" spans="6:9" x14ac:dyDescent="0.25">
      <c r="F128" s="761"/>
      <c r="G128" s="761"/>
      <c r="H128" s="761"/>
      <c r="I128" s="761"/>
    </row>
    <row r="129" spans="6:9" x14ac:dyDescent="0.25">
      <c r="F129" s="761"/>
      <c r="G129" s="761"/>
      <c r="H129" s="761"/>
      <c r="I129" s="761"/>
    </row>
    <row r="130" spans="6:9" x14ac:dyDescent="0.25">
      <c r="F130" s="761"/>
      <c r="G130" s="761"/>
      <c r="H130" s="761"/>
      <c r="I130" s="761"/>
    </row>
    <row r="131" spans="6:9" x14ac:dyDescent="0.25">
      <c r="F131" s="761"/>
      <c r="G131" s="761"/>
      <c r="H131" s="761"/>
      <c r="I131" s="761"/>
    </row>
    <row r="132" spans="6:9" x14ac:dyDescent="0.25">
      <c r="F132" s="761"/>
      <c r="G132" s="761"/>
      <c r="H132" s="761"/>
      <c r="I132" s="761"/>
    </row>
    <row r="133" spans="6:9" x14ac:dyDescent="0.25">
      <c r="F133" s="761"/>
      <c r="G133" s="761"/>
      <c r="H133" s="761"/>
      <c r="I133" s="761"/>
    </row>
    <row r="134" spans="6:9" x14ac:dyDescent="0.25">
      <c r="F134" s="761"/>
      <c r="G134" s="761"/>
      <c r="H134" s="761"/>
      <c r="I134" s="761"/>
    </row>
    <row r="135" spans="6:9" x14ac:dyDescent="0.25">
      <c r="F135" s="761"/>
      <c r="G135" s="761"/>
      <c r="H135" s="761"/>
      <c r="I135" s="761"/>
    </row>
    <row r="136" spans="6:9" x14ac:dyDescent="0.25">
      <c r="F136" s="761"/>
      <c r="G136" s="761"/>
      <c r="H136" s="761"/>
      <c r="I136" s="761"/>
    </row>
    <row r="137" spans="6:9" x14ac:dyDescent="0.25">
      <c r="F137" s="761"/>
      <c r="G137" s="761"/>
      <c r="H137" s="761"/>
      <c r="I137" s="761"/>
    </row>
    <row r="138" spans="6:9" x14ac:dyDescent="0.25">
      <c r="F138" s="761"/>
      <c r="G138" s="761"/>
      <c r="H138" s="761"/>
      <c r="I138" s="761"/>
    </row>
    <row r="139" spans="6:9" x14ac:dyDescent="0.25">
      <c r="F139" s="761"/>
      <c r="G139" s="761"/>
      <c r="H139" s="761"/>
      <c r="I139" s="761"/>
    </row>
    <row r="140" spans="6:9" x14ac:dyDescent="0.25">
      <c r="F140" s="761"/>
      <c r="G140" s="761"/>
      <c r="H140" s="761"/>
      <c r="I140" s="761"/>
    </row>
    <row r="141" spans="6:9" x14ac:dyDescent="0.25">
      <c r="F141" s="761"/>
      <c r="G141" s="761"/>
      <c r="H141" s="761"/>
      <c r="I141" s="761"/>
    </row>
    <row r="142" spans="6:9" x14ac:dyDescent="0.25">
      <c r="F142" s="761"/>
      <c r="G142" s="761"/>
      <c r="H142" s="761"/>
      <c r="I142" s="761"/>
    </row>
    <row r="143" spans="6:9" x14ac:dyDescent="0.25">
      <c r="F143" s="761"/>
      <c r="G143" s="761"/>
      <c r="H143" s="761"/>
      <c r="I143" s="761"/>
    </row>
    <row r="144" spans="6:9" x14ac:dyDescent="0.25">
      <c r="F144" s="761"/>
      <c r="G144" s="761"/>
      <c r="H144" s="761"/>
      <c r="I144" s="761"/>
    </row>
    <row r="145" spans="6:9" x14ac:dyDescent="0.25">
      <c r="F145" s="761"/>
      <c r="G145" s="761"/>
      <c r="H145" s="761"/>
      <c r="I145" s="761"/>
    </row>
    <row r="146" spans="6:9" x14ac:dyDescent="0.25">
      <c r="F146" s="761"/>
      <c r="G146" s="761"/>
      <c r="H146" s="761"/>
      <c r="I146" s="761"/>
    </row>
    <row r="147" spans="6:9" x14ac:dyDescent="0.25">
      <c r="F147" s="761"/>
      <c r="G147" s="761"/>
      <c r="H147" s="761"/>
      <c r="I147" s="761"/>
    </row>
    <row r="148" spans="6:9" x14ac:dyDescent="0.25">
      <c r="F148" s="761"/>
      <c r="G148" s="761"/>
      <c r="H148" s="761"/>
      <c r="I148" s="761"/>
    </row>
    <row r="149" spans="6:9" x14ac:dyDescent="0.25">
      <c r="F149" s="761"/>
      <c r="G149" s="761"/>
      <c r="H149" s="761"/>
      <c r="I149" s="761"/>
    </row>
    <row r="150" spans="6:9" x14ac:dyDescent="0.25">
      <c r="F150" s="761"/>
      <c r="G150" s="761"/>
      <c r="H150" s="761"/>
      <c r="I150" s="761"/>
    </row>
    <row r="151" spans="6:9" x14ac:dyDescent="0.25">
      <c r="F151" s="761"/>
      <c r="G151" s="761"/>
      <c r="H151" s="761"/>
      <c r="I151" s="761"/>
    </row>
    <row r="152" spans="6:9" x14ac:dyDescent="0.25">
      <c r="F152" s="761"/>
      <c r="G152" s="761"/>
      <c r="H152" s="761"/>
      <c r="I152" s="761"/>
    </row>
    <row r="153" spans="6:9" x14ac:dyDescent="0.25">
      <c r="F153" s="761"/>
      <c r="G153" s="761"/>
      <c r="H153" s="761"/>
      <c r="I153" s="761"/>
    </row>
    <row r="154" spans="6:9" x14ac:dyDescent="0.25">
      <c r="F154" s="761"/>
      <c r="G154" s="761"/>
      <c r="H154" s="761"/>
      <c r="I154" s="761"/>
    </row>
    <row r="155" spans="6:9" x14ac:dyDescent="0.25">
      <c r="F155" s="761"/>
      <c r="G155" s="761"/>
      <c r="H155" s="761"/>
      <c r="I155" s="761"/>
    </row>
    <row r="156" spans="6:9" x14ac:dyDescent="0.25">
      <c r="F156" s="761"/>
      <c r="G156" s="761"/>
      <c r="H156" s="761"/>
      <c r="I156" s="761"/>
    </row>
    <row r="157" spans="6:9" x14ac:dyDescent="0.25">
      <c r="F157" s="761"/>
      <c r="G157" s="761"/>
      <c r="H157" s="761"/>
      <c r="I157" s="761"/>
    </row>
    <row r="158" spans="6:9" x14ac:dyDescent="0.25">
      <c r="F158" s="761"/>
      <c r="G158" s="761"/>
      <c r="H158" s="761"/>
      <c r="I158" s="761"/>
    </row>
    <row r="159" spans="6:9" x14ac:dyDescent="0.25">
      <c r="F159" s="761"/>
      <c r="G159" s="879"/>
      <c r="H159" s="761"/>
      <c r="I159" s="761"/>
    </row>
    <row r="160" spans="6:9" x14ac:dyDescent="0.25">
      <c r="F160" s="761"/>
      <c r="G160" s="761"/>
      <c r="H160" s="761"/>
      <c r="I160" s="761"/>
    </row>
    <row r="161" spans="6:9" x14ac:dyDescent="0.25">
      <c r="F161" s="761"/>
      <c r="G161" s="761"/>
      <c r="H161" s="761"/>
      <c r="I161" s="761"/>
    </row>
    <row r="162" spans="6:9" x14ac:dyDescent="0.25">
      <c r="F162" s="761"/>
      <c r="G162" s="761"/>
      <c r="H162" s="761"/>
      <c r="I162" s="761"/>
    </row>
    <row r="163" spans="6:9" x14ac:dyDescent="0.25">
      <c r="F163" s="761"/>
      <c r="G163" s="761">
        <v>0</v>
      </c>
      <c r="H163" s="761"/>
      <c r="I163" s="761"/>
    </row>
    <row r="164" spans="6:9" x14ac:dyDescent="0.25">
      <c r="F164" s="761"/>
      <c r="G164" s="761"/>
      <c r="H164" s="761"/>
      <c r="I164" s="761"/>
    </row>
    <row r="165" spans="6:9" x14ac:dyDescent="0.25">
      <c r="F165" s="761"/>
      <c r="G165" s="761"/>
      <c r="H165" s="761"/>
      <c r="I165" s="761"/>
    </row>
    <row r="166" spans="6:9" x14ac:dyDescent="0.25">
      <c r="F166" s="761"/>
      <c r="G166" s="761"/>
      <c r="H166" s="761"/>
      <c r="I166" s="761"/>
    </row>
    <row r="167" spans="6:9" x14ac:dyDescent="0.25">
      <c r="F167" s="761"/>
      <c r="G167" s="761"/>
      <c r="H167" s="761"/>
      <c r="I167" s="761"/>
    </row>
    <row r="168" spans="6:9" x14ac:dyDescent="0.25">
      <c r="F168" s="761"/>
      <c r="G168" s="761"/>
      <c r="H168" s="761"/>
      <c r="I168" s="761"/>
    </row>
    <row r="169" spans="6:9" x14ac:dyDescent="0.25">
      <c r="F169" s="761"/>
      <c r="G169" s="761"/>
      <c r="H169" s="761"/>
      <c r="I169" s="761"/>
    </row>
    <row r="170" spans="6:9" x14ac:dyDescent="0.25">
      <c r="F170" s="761"/>
      <c r="G170" s="761"/>
      <c r="H170" s="761"/>
      <c r="I170" s="761"/>
    </row>
    <row r="171" spans="6:9" x14ac:dyDescent="0.25">
      <c r="F171" s="761"/>
      <c r="G171" s="761"/>
      <c r="H171" s="761"/>
      <c r="I171" s="761"/>
    </row>
    <row r="172" spans="6:9" x14ac:dyDescent="0.25">
      <c r="F172" s="761"/>
      <c r="G172" s="761"/>
      <c r="H172" s="761"/>
      <c r="I172" s="761"/>
    </row>
    <row r="173" spans="6:9" x14ac:dyDescent="0.25">
      <c r="F173" s="761"/>
      <c r="G173" s="761"/>
      <c r="H173" s="761"/>
      <c r="I173" s="761"/>
    </row>
    <row r="174" spans="6:9" x14ac:dyDescent="0.25">
      <c r="F174" s="761"/>
      <c r="G174" s="761"/>
      <c r="H174" s="761"/>
      <c r="I174" s="761"/>
    </row>
    <row r="175" spans="6:9" x14ac:dyDescent="0.25">
      <c r="F175" s="761"/>
      <c r="G175" s="761"/>
      <c r="H175" s="761"/>
      <c r="I175" s="761"/>
    </row>
    <row r="176" spans="6:9" x14ac:dyDescent="0.25">
      <c r="F176" s="761"/>
      <c r="G176" s="761"/>
      <c r="H176" s="761"/>
      <c r="I176" s="761"/>
    </row>
    <row r="177" spans="6:9" x14ac:dyDescent="0.25">
      <c r="F177" s="761"/>
      <c r="G177" s="761"/>
      <c r="H177" s="761"/>
      <c r="I177" s="761"/>
    </row>
    <row r="178" spans="6:9" x14ac:dyDescent="0.25">
      <c r="F178" s="761"/>
      <c r="G178" s="761"/>
      <c r="H178" s="761"/>
      <c r="I178" s="761"/>
    </row>
    <row r="179" spans="6:9" x14ac:dyDescent="0.25">
      <c r="F179" s="761"/>
      <c r="G179" s="761"/>
      <c r="H179" s="761"/>
      <c r="I179" s="761"/>
    </row>
    <row r="180" spans="6:9" x14ac:dyDescent="0.25">
      <c r="F180" s="761"/>
      <c r="G180" s="761"/>
      <c r="H180" s="761"/>
      <c r="I180" s="761"/>
    </row>
    <row r="181" spans="6:9" x14ac:dyDescent="0.25">
      <c r="F181" s="761"/>
      <c r="G181" s="761"/>
      <c r="H181" s="761"/>
      <c r="I181" s="761"/>
    </row>
    <row r="182" spans="6:9" x14ac:dyDescent="0.25">
      <c r="F182" s="761"/>
      <c r="G182" s="761"/>
      <c r="H182" s="761"/>
      <c r="I182" s="761"/>
    </row>
    <row r="183" spans="6:9" x14ac:dyDescent="0.25">
      <c r="F183" s="761"/>
      <c r="G183" s="761"/>
      <c r="H183" s="761"/>
      <c r="I183" s="761"/>
    </row>
    <row r="184" spans="6:9" x14ac:dyDescent="0.25">
      <c r="F184" s="761"/>
      <c r="G184" s="761"/>
      <c r="H184" s="761"/>
      <c r="I184" s="761"/>
    </row>
    <row r="185" spans="6:9" x14ac:dyDescent="0.25">
      <c r="F185" s="761"/>
      <c r="G185" s="761"/>
      <c r="H185" s="761"/>
      <c r="I185" s="761"/>
    </row>
    <row r="186" spans="6:9" x14ac:dyDescent="0.25">
      <c r="F186" s="761"/>
      <c r="G186" s="761"/>
      <c r="H186" s="761"/>
      <c r="I186" s="761"/>
    </row>
    <row r="187" spans="6:9" x14ac:dyDescent="0.25">
      <c r="F187" s="761"/>
      <c r="G187" s="761"/>
      <c r="H187" s="761"/>
      <c r="I187" s="761"/>
    </row>
    <row r="188" spans="6:9" x14ac:dyDescent="0.25">
      <c r="F188" s="761"/>
      <c r="G188" s="761"/>
      <c r="H188" s="761"/>
      <c r="I188" s="761"/>
    </row>
    <row r="189" spans="6:9" x14ac:dyDescent="0.25">
      <c r="F189" s="761"/>
      <c r="G189" s="761"/>
      <c r="H189" s="761"/>
      <c r="I189" s="761"/>
    </row>
    <row r="190" spans="6:9" x14ac:dyDescent="0.25">
      <c r="F190" s="761"/>
      <c r="G190" s="761"/>
      <c r="H190" s="761"/>
      <c r="I190" s="761"/>
    </row>
    <row r="191" spans="6:9" x14ac:dyDescent="0.25">
      <c r="F191" s="761"/>
      <c r="G191" s="761"/>
      <c r="H191" s="761"/>
      <c r="I191" s="761"/>
    </row>
    <row r="192" spans="6:9" x14ac:dyDescent="0.25">
      <c r="F192" s="761"/>
      <c r="G192" s="761"/>
      <c r="H192" s="761"/>
      <c r="I192" s="761"/>
    </row>
    <row r="193" spans="6:9" x14ac:dyDescent="0.25">
      <c r="F193" s="761"/>
      <c r="G193" s="761"/>
      <c r="H193" s="761"/>
      <c r="I193" s="761"/>
    </row>
    <row r="194" spans="6:9" x14ac:dyDescent="0.25">
      <c r="F194" s="761"/>
      <c r="G194" s="761"/>
      <c r="H194" s="761"/>
      <c r="I194" s="761"/>
    </row>
    <row r="195" spans="6:9" x14ac:dyDescent="0.25">
      <c r="F195" s="761"/>
      <c r="G195" s="761"/>
      <c r="H195" s="761"/>
      <c r="I195" s="761"/>
    </row>
    <row r="196" spans="6:9" x14ac:dyDescent="0.25">
      <c r="F196" s="761"/>
      <c r="G196" s="761"/>
      <c r="H196" s="761"/>
      <c r="I196" s="761"/>
    </row>
    <row r="197" spans="6:9" x14ac:dyDescent="0.25">
      <c r="F197" s="761"/>
      <c r="G197" s="761"/>
      <c r="H197" s="761"/>
      <c r="I197" s="761"/>
    </row>
    <row r="198" spans="6:9" x14ac:dyDescent="0.25">
      <c r="F198" s="761"/>
      <c r="G198" s="761"/>
      <c r="H198" s="761"/>
      <c r="I198" s="761"/>
    </row>
    <row r="199" spans="6:9" x14ac:dyDescent="0.25">
      <c r="F199" s="761"/>
      <c r="G199" s="761"/>
      <c r="H199" s="761"/>
      <c r="I199" s="761"/>
    </row>
    <row r="200" spans="6:9" x14ac:dyDescent="0.25">
      <c r="F200" s="761"/>
      <c r="G200" s="761"/>
      <c r="H200" s="761"/>
      <c r="I200" s="761"/>
    </row>
    <row r="201" spans="6:9" x14ac:dyDescent="0.25">
      <c r="F201" s="761"/>
      <c r="G201" s="761"/>
      <c r="H201" s="761"/>
      <c r="I201" s="761"/>
    </row>
    <row r="202" spans="6:9" x14ac:dyDescent="0.25">
      <c r="F202" s="761"/>
      <c r="G202" s="761"/>
      <c r="H202" s="761"/>
      <c r="I202" s="761"/>
    </row>
    <row r="203" spans="6:9" x14ac:dyDescent="0.25">
      <c r="F203" s="761"/>
      <c r="G203" s="761"/>
      <c r="H203" s="761"/>
      <c r="I203" s="761"/>
    </row>
    <row r="204" spans="6:9" x14ac:dyDescent="0.25">
      <c r="F204" s="761"/>
      <c r="G204" s="761"/>
      <c r="H204" s="761"/>
      <c r="I204" s="761"/>
    </row>
    <row r="205" spans="6:9" x14ac:dyDescent="0.25">
      <c r="F205" s="761"/>
      <c r="G205" s="761"/>
      <c r="H205" s="761"/>
      <c r="I205" s="761"/>
    </row>
    <row r="206" spans="6:9" x14ac:dyDescent="0.25">
      <c r="F206" s="761"/>
      <c r="G206" s="761"/>
      <c r="H206" s="761"/>
      <c r="I206" s="761"/>
    </row>
    <row r="207" spans="6:9" x14ac:dyDescent="0.25">
      <c r="F207" s="761"/>
      <c r="G207" s="761"/>
      <c r="H207" s="761"/>
      <c r="I207" s="761"/>
    </row>
    <row r="208" spans="6:9" x14ac:dyDescent="0.25">
      <c r="F208" s="761"/>
      <c r="G208" s="761"/>
      <c r="H208" s="761"/>
      <c r="I208" s="761"/>
    </row>
    <row r="209" spans="6:9" x14ac:dyDescent="0.25">
      <c r="F209" s="761"/>
      <c r="G209" s="761"/>
      <c r="H209" s="761"/>
      <c r="I209" s="761"/>
    </row>
    <row r="210" spans="6:9" x14ac:dyDescent="0.25">
      <c r="F210" s="761"/>
      <c r="G210" s="761"/>
      <c r="H210" s="761"/>
      <c r="I210" s="761"/>
    </row>
    <row r="211" spans="6:9" x14ac:dyDescent="0.25">
      <c r="F211" s="761"/>
      <c r="G211" s="761"/>
      <c r="H211" s="761"/>
      <c r="I211" s="761"/>
    </row>
    <row r="212" spans="6:9" x14ac:dyDescent="0.25">
      <c r="F212" s="761"/>
      <c r="G212" s="761"/>
      <c r="H212" s="761"/>
      <c r="I212" s="761"/>
    </row>
    <row r="213" spans="6:9" x14ac:dyDescent="0.25">
      <c r="F213" s="761"/>
      <c r="G213" s="761"/>
      <c r="H213" s="761"/>
      <c r="I213" s="761"/>
    </row>
    <row r="214" spans="6:9" x14ac:dyDescent="0.25">
      <c r="F214" s="761"/>
      <c r="G214" s="761"/>
      <c r="H214" s="761"/>
      <c r="I214" s="761"/>
    </row>
    <row r="215" spans="6:9" x14ac:dyDescent="0.25">
      <c r="F215" s="761"/>
      <c r="G215" s="761"/>
      <c r="H215" s="761"/>
      <c r="I215" s="761"/>
    </row>
    <row r="216" spans="6:9" x14ac:dyDescent="0.25">
      <c r="F216" s="761"/>
      <c r="G216" s="761"/>
      <c r="H216" s="761"/>
      <c r="I216" s="761"/>
    </row>
    <row r="217" spans="6:9" x14ac:dyDescent="0.25">
      <c r="F217" s="761"/>
      <c r="G217" s="761"/>
      <c r="H217" s="761"/>
      <c r="I217" s="761"/>
    </row>
    <row r="218" spans="6:9" x14ac:dyDescent="0.25">
      <c r="F218" s="761"/>
      <c r="G218" s="761"/>
      <c r="H218" s="761"/>
      <c r="I218" s="761"/>
    </row>
    <row r="219" spans="6:9" x14ac:dyDescent="0.25">
      <c r="F219" s="761"/>
      <c r="G219" s="761"/>
      <c r="H219" s="761"/>
      <c r="I219" s="761"/>
    </row>
    <row r="220" spans="6:9" x14ac:dyDescent="0.25">
      <c r="F220" s="761"/>
      <c r="G220" s="761"/>
      <c r="H220" s="761"/>
      <c r="I220" s="761"/>
    </row>
    <row r="221" spans="6:9" x14ac:dyDescent="0.25">
      <c r="F221" s="761"/>
      <c r="G221" s="761"/>
      <c r="H221" s="761"/>
      <c r="I221" s="761"/>
    </row>
    <row r="222" spans="6:9" x14ac:dyDescent="0.25">
      <c r="F222" s="761"/>
      <c r="G222" s="761"/>
      <c r="H222" s="761"/>
      <c r="I222" s="761"/>
    </row>
    <row r="223" spans="6:9" x14ac:dyDescent="0.25">
      <c r="F223" s="761"/>
      <c r="G223" s="761"/>
      <c r="H223" s="761"/>
      <c r="I223" s="761"/>
    </row>
    <row r="224" spans="6:9" x14ac:dyDescent="0.25">
      <c r="F224" s="761"/>
      <c r="G224" s="761"/>
      <c r="H224" s="761"/>
      <c r="I224" s="761"/>
    </row>
    <row r="225" spans="6:9" x14ac:dyDescent="0.25">
      <c r="F225" s="761"/>
      <c r="G225" s="761"/>
      <c r="H225" s="761"/>
      <c r="I225" s="761"/>
    </row>
    <row r="226" spans="6:9" x14ac:dyDescent="0.25">
      <c r="F226" s="761"/>
      <c r="G226" s="761"/>
      <c r="H226" s="761"/>
      <c r="I226" s="761"/>
    </row>
    <row r="227" spans="6:9" x14ac:dyDescent="0.25">
      <c r="F227" s="761"/>
      <c r="G227" s="761"/>
      <c r="H227" s="761"/>
      <c r="I227" s="761"/>
    </row>
    <row r="228" spans="6:9" x14ac:dyDescent="0.25">
      <c r="F228" s="761"/>
      <c r="G228" s="761"/>
      <c r="H228" s="761"/>
      <c r="I228" s="761"/>
    </row>
    <row r="229" spans="6:9" x14ac:dyDescent="0.25">
      <c r="F229" s="761"/>
      <c r="G229" s="761"/>
      <c r="H229" s="761"/>
      <c r="I229" s="761"/>
    </row>
    <row r="230" spans="6:9" x14ac:dyDescent="0.25">
      <c r="F230" s="761"/>
      <c r="G230" s="761"/>
      <c r="H230" s="761"/>
      <c r="I230" s="761"/>
    </row>
    <row r="231" spans="6:9" x14ac:dyDescent="0.25">
      <c r="F231" s="761"/>
      <c r="G231" s="761"/>
      <c r="H231" s="761"/>
      <c r="I231" s="761"/>
    </row>
    <row r="232" spans="6:9" x14ac:dyDescent="0.25">
      <c r="F232" s="761"/>
      <c r="G232" s="761"/>
      <c r="H232" s="761"/>
      <c r="I232" s="761"/>
    </row>
    <row r="233" spans="6:9" x14ac:dyDescent="0.25">
      <c r="F233" s="761"/>
      <c r="G233" s="761"/>
      <c r="H233" s="761"/>
      <c r="I233" s="761"/>
    </row>
    <row r="234" spans="6:9" x14ac:dyDescent="0.25">
      <c r="F234" s="761"/>
      <c r="G234" s="761"/>
      <c r="H234" s="761"/>
      <c r="I234" s="761"/>
    </row>
    <row r="235" spans="6:9" x14ac:dyDescent="0.25">
      <c r="F235" s="761"/>
      <c r="G235" s="761"/>
      <c r="H235" s="761"/>
      <c r="I235" s="761"/>
    </row>
    <row r="236" spans="6:9" x14ac:dyDescent="0.25">
      <c r="F236" s="761"/>
      <c r="G236" s="761"/>
      <c r="H236" s="761"/>
      <c r="I236" s="761"/>
    </row>
    <row r="237" spans="6:9" x14ac:dyDescent="0.25">
      <c r="F237" s="761"/>
      <c r="G237" s="761"/>
      <c r="H237" s="761"/>
      <c r="I237" s="761"/>
    </row>
    <row r="238" spans="6:9" x14ac:dyDescent="0.25">
      <c r="F238" s="761"/>
      <c r="G238" s="761"/>
      <c r="H238" s="761"/>
      <c r="I238" s="761"/>
    </row>
    <row r="239" spans="6:9" x14ac:dyDescent="0.25">
      <c r="F239" s="761"/>
      <c r="G239" s="761"/>
      <c r="H239" s="761"/>
      <c r="I239" s="761"/>
    </row>
    <row r="240" spans="6:9" x14ac:dyDescent="0.25">
      <c r="F240" s="761"/>
      <c r="G240" s="761"/>
      <c r="H240" s="761"/>
      <c r="I240" s="761"/>
    </row>
    <row r="241" spans="6:9" x14ac:dyDescent="0.25">
      <c r="F241" s="761"/>
      <c r="G241" s="761"/>
      <c r="H241" s="761"/>
      <c r="I241" s="761"/>
    </row>
    <row r="242" spans="6:9" x14ac:dyDescent="0.25">
      <c r="F242" s="761"/>
      <c r="G242" s="761"/>
      <c r="H242" s="761"/>
      <c r="I242" s="761"/>
    </row>
    <row r="243" spans="6:9" x14ac:dyDescent="0.25">
      <c r="F243" s="761"/>
      <c r="G243" s="761"/>
      <c r="H243" s="761"/>
      <c r="I243" s="761"/>
    </row>
    <row r="244" spans="6:9" x14ac:dyDescent="0.25">
      <c r="F244" s="761"/>
      <c r="G244" s="761"/>
      <c r="H244" s="761"/>
      <c r="I244" s="761"/>
    </row>
    <row r="245" spans="6:9" x14ac:dyDescent="0.25">
      <c r="F245" s="761"/>
      <c r="G245" s="761"/>
      <c r="H245" s="761"/>
      <c r="I245" s="761"/>
    </row>
    <row r="246" spans="6:9" x14ac:dyDescent="0.25">
      <c r="F246" s="761"/>
      <c r="G246" s="761"/>
      <c r="H246" s="761"/>
      <c r="I246" s="761"/>
    </row>
    <row r="247" spans="6:9" x14ac:dyDescent="0.25">
      <c r="F247" s="761"/>
      <c r="G247" s="761"/>
      <c r="H247" s="761"/>
      <c r="I247" s="761"/>
    </row>
    <row r="248" spans="6:9" x14ac:dyDescent="0.25">
      <c r="F248" s="761"/>
      <c r="G248" s="761"/>
      <c r="H248" s="761"/>
      <c r="I248" s="761"/>
    </row>
    <row r="249" spans="6:9" x14ac:dyDescent="0.25">
      <c r="F249" s="761"/>
      <c r="G249" s="761"/>
      <c r="H249" s="761"/>
      <c r="I249" s="761"/>
    </row>
    <row r="250" spans="6:9" x14ac:dyDescent="0.25">
      <c r="F250" s="761"/>
      <c r="G250" s="761"/>
      <c r="H250" s="761"/>
      <c r="I250" s="761"/>
    </row>
    <row r="251" spans="6:9" x14ac:dyDescent="0.25">
      <c r="F251" s="761"/>
      <c r="G251" s="761"/>
      <c r="H251" s="761"/>
      <c r="I251" s="761"/>
    </row>
    <row r="252" spans="6:9" x14ac:dyDescent="0.25">
      <c r="F252" s="761"/>
      <c r="G252" s="761"/>
      <c r="H252" s="761"/>
      <c r="I252" s="761"/>
    </row>
    <row r="253" spans="6:9" x14ac:dyDescent="0.25">
      <c r="F253" s="761"/>
      <c r="G253" s="761"/>
      <c r="H253" s="761"/>
      <c r="I253" s="761"/>
    </row>
    <row r="254" spans="6:9" x14ac:dyDescent="0.25">
      <c r="F254" s="761"/>
      <c r="G254" s="761"/>
      <c r="H254" s="761"/>
      <c r="I254" s="761"/>
    </row>
    <row r="255" spans="6:9" x14ac:dyDescent="0.25">
      <c r="F255" s="761"/>
      <c r="G255" s="761"/>
      <c r="H255" s="761"/>
      <c r="I255" s="761"/>
    </row>
    <row r="256" spans="6:9" x14ac:dyDescent="0.25">
      <c r="F256" s="761"/>
      <c r="G256" s="761"/>
      <c r="H256" s="761"/>
      <c r="I256" s="761"/>
    </row>
    <row r="257" spans="6:9" x14ac:dyDescent="0.25">
      <c r="F257" s="761"/>
      <c r="G257" s="761"/>
      <c r="H257" s="761"/>
      <c r="I257" s="761"/>
    </row>
    <row r="258" spans="6:9" x14ac:dyDescent="0.25">
      <c r="F258" s="761"/>
      <c r="G258" s="761"/>
      <c r="H258" s="761"/>
      <c r="I258" s="761"/>
    </row>
    <row r="259" spans="6:9" x14ac:dyDescent="0.25">
      <c r="F259" s="761"/>
      <c r="G259" s="761"/>
      <c r="H259" s="761"/>
      <c r="I259" s="761"/>
    </row>
    <row r="260" spans="6:9" x14ac:dyDescent="0.25">
      <c r="F260" s="761"/>
      <c r="G260" s="761"/>
      <c r="H260" s="761"/>
      <c r="I260" s="761"/>
    </row>
    <row r="261" spans="6:9" x14ac:dyDescent="0.25">
      <c r="F261" s="761"/>
      <c r="G261" s="761"/>
      <c r="H261" s="761"/>
      <c r="I261" s="761"/>
    </row>
    <row r="262" spans="6:9" x14ac:dyDescent="0.25">
      <c r="F262" s="761"/>
      <c r="G262" s="761"/>
      <c r="H262" s="761"/>
      <c r="I262" s="761"/>
    </row>
    <row r="263" spans="6:9" x14ac:dyDescent="0.25">
      <c r="F263" s="761"/>
      <c r="G263" s="761"/>
      <c r="H263" s="761"/>
      <c r="I263" s="761"/>
    </row>
    <row r="264" spans="6:9" x14ac:dyDescent="0.25">
      <c r="F264" s="761"/>
      <c r="G264" s="761"/>
      <c r="H264" s="761"/>
      <c r="I264" s="761"/>
    </row>
    <row r="265" spans="6:9" x14ac:dyDescent="0.25">
      <c r="F265" s="761"/>
      <c r="G265" s="761"/>
      <c r="H265" s="761"/>
      <c r="I265" s="761"/>
    </row>
    <row r="266" spans="6:9" x14ac:dyDescent="0.25">
      <c r="F266" s="761"/>
      <c r="G266" s="761"/>
      <c r="H266" s="761"/>
      <c r="I266" s="761"/>
    </row>
    <row r="267" spans="6:9" x14ac:dyDescent="0.25">
      <c r="F267" s="761"/>
      <c r="G267" s="761"/>
      <c r="H267" s="761"/>
      <c r="I267" s="761"/>
    </row>
    <row r="268" spans="6:9" x14ac:dyDescent="0.25">
      <c r="F268" s="761"/>
      <c r="G268" s="761"/>
      <c r="H268" s="761"/>
      <c r="I268" s="761"/>
    </row>
    <row r="269" spans="6:9" x14ac:dyDescent="0.25">
      <c r="F269" s="761"/>
      <c r="G269" s="761"/>
      <c r="H269" s="761"/>
      <c r="I269" s="761"/>
    </row>
    <row r="270" spans="6:9" x14ac:dyDescent="0.25">
      <c r="F270" s="761"/>
      <c r="G270" s="761"/>
      <c r="H270" s="761"/>
      <c r="I270" s="761"/>
    </row>
    <row r="271" spans="6:9" x14ac:dyDescent="0.25">
      <c r="F271" s="761"/>
      <c r="G271" s="761"/>
      <c r="H271" s="761"/>
      <c r="I271" s="761"/>
    </row>
    <row r="272" spans="6:9" x14ac:dyDescent="0.25">
      <c r="F272" s="761"/>
      <c r="G272" s="761"/>
      <c r="H272" s="761"/>
      <c r="I272" s="761"/>
    </row>
    <row r="273" spans="6:9" x14ac:dyDescent="0.25">
      <c r="F273" s="761"/>
      <c r="G273" s="761"/>
      <c r="H273" s="761"/>
      <c r="I273" s="761"/>
    </row>
    <row r="274" spans="6:9" x14ac:dyDescent="0.25">
      <c r="F274" s="761"/>
      <c r="G274" s="761"/>
      <c r="H274" s="761"/>
      <c r="I274" s="761"/>
    </row>
    <row r="275" spans="6:9" x14ac:dyDescent="0.25">
      <c r="F275" s="761"/>
      <c r="G275" s="761"/>
      <c r="H275" s="761"/>
      <c r="I275" s="761"/>
    </row>
    <row r="276" spans="6:9" x14ac:dyDescent="0.25">
      <c r="F276" s="761"/>
      <c r="G276" s="761"/>
      <c r="H276" s="761"/>
      <c r="I276" s="761"/>
    </row>
    <row r="277" spans="6:9" x14ac:dyDescent="0.25">
      <c r="F277" s="761"/>
      <c r="G277" s="761"/>
      <c r="H277" s="761"/>
      <c r="I277" s="761"/>
    </row>
    <row r="278" spans="6:9" x14ac:dyDescent="0.25">
      <c r="F278" s="761"/>
      <c r="G278" s="761"/>
      <c r="H278" s="761"/>
      <c r="I278" s="761"/>
    </row>
    <row r="279" spans="6:9" x14ac:dyDescent="0.25">
      <c r="F279" s="761"/>
      <c r="G279" s="761"/>
      <c r="H279" s="761"/>
      <c r="I279" s="761"/>
    </row>
    <row r="280" spans="6:9" x14ac:dyDescent="0.25">
      <c r="F280" s="761"/>
      <c r="G280" s="761"/>
      <c r="H280" s="761"/>
      <c r="I280" s="761"/>
    </row>
    <row r="281" spans="6:9" x14ac:dyDescent="0.25">
      <c r="F281" s="761"/>
      <c r="G281" s="761"/>
      <c r="H281" s="761"/>
      <c r="I281" s="761"/>
    </row>
    <row r="282" spans="6:9" x14ac:dyDescent="0.25">
      <c r="F282" s="761"/>
      <c r="G282" s="761"/>
      <c r="H282" s="761"/>
      <c r="I282" s="761"/>
    </row>
    <row r="283" spans="6:9" x14ac:dyDescent="0.25">
      <c r="F283" s="761"/>
      <c r="G283" s="761"/>
      <c r="H283" s="761"/>
      <c r="I283" s="761"/>
    </row>
    <row r="284" spans="6:9" x14ac:dyDescent="0.25">
      <c r="F284" s="761"/>
      <c r="G284" s="761"/>
      <c r="H284" s="761"/>
      <c r="I284" s="761"/>
    </row>
    <row r="285" spans="6:9" x14ac:dyDescent="0.25">
      <c r="F285" s="761"/>
      <c r="G285" s="761"/>
      <c r="H285" s="761"/>
      <c r="I285" s="761"/>
    </row>
    <row r="286" spans="6:9" x14ac:dyDescent="0.25">
      <c r="F286" s="761"/>
      <c r="G286" s="761"/>
      <c r="H286" s="761"/>
      <c r="I286" s="761"/>
    </row>
    <row r="287" spans="6:9" x14ac:dyDescent="0.25">
      <c r="F287" s="761"/>
      <c r="G287" s="761"/>
      <c r="H287" s="761"/>
      <c r="I287" s="761"/>
    </row>
    <row r="288" spans="6:9" x14ac:dyDescent="0.25">
      <c r="F288" s="761"/>
      <c r="G288" s="761"/>
      <c r="H288" s="761"/>
      <c r="I288" s="761"/>
    </row>
    <row r="289" spans="6:9" x14ac:dyDescent="0.25">
      <c r="F289" s="761"/>
      <c r="G289" s="761"/>
      <c r="H289" s="761"/>
      <c r="I289" s="761"/>
    </row>
    <row r="290" spans="6:9" x14ac:dyDescent="0.25">
      <c r="F290" s="761"/>
      <c r="G290" s="761"/>
      <c r="H290" s="761"/>
      <c r="I290" s="761"/>
    </row>
    <row r="291" spans="6:9" x14ac:dyDescent="0.25">
      <c r="F291" s="761"/>
      <c r="G291" s="761"/>
      <c r="H291" s="761"/>
      <c r="I291" s="761"/>
    </row>
    <row r="292" spans="6:9" x14ac:dyDescent="0.25">
      <c r="F292" s="761"/>
      <c r="G292" s="761"/>
      <c r="H292" s="761"/>
      <c r="I292" s="761"/>
    </row>
    <row r="293" spans="6:9" x14ac:dyDescent="0.25">
      <c r="F293" s="761"/>
      <c r="G293" s="761"/>
      <c r="H293" s="761"/>
      <c r="I293" s="761"/>
    </row>
    <row r="294" spans="6:9" x14ac:dyDescent="0.25">
      <c r="F294" s="761"/>
      <c r="G294" s="761"/>
      <c r="H294" s="761"/>
      <c r="I294" s="761"/>
    </row>
    <row r="295" spans="6:9" x14ac:dyDescent="0.25">
      <c r="F295" s="761"/>
      <c r="G295" s="761"/>
      <c r="H295" s="761"/>
      <c r="I295" s="761"/>
    </row>
    <row r="296" spans="6:9" x14ac:dyDescent="0.25">
      <c r="F296" s="761"/>
      <c r="G296" s="761"/>
      <c r="H296" s="761"/>
      <c r="I296" s="761"/>
    </row>
    <row r="297" spans="6:9" x14ac:dyDescent="0.25">
      <c r="F297" s="761"/>
      <c r="G297" s="761"/>
      <c r="H297" s="761"/>
      <c r="I297" s="761"/>
    </row>
    <row r="298" spans="6:9" x14ac:dyDescent="0.25">
      <c r="F298" s="761"/>
      <c r="G298" s="761"/>
      <c r="H298" s="761"/>
      <c r="I298" s="761"/>
    </row>
    <row r="299" spans="6:9" x14ac:dyDescent="0.25">
      <c r="F299" s="761"/>
      <c r="G299" s="761"/>
      <c r="H299" s="761"/>
      <c r="I299" s="761"/>
    </row>
    <row r="300" spans="6:9" x14ac:dyDescent="0.25">
      <c r="F300" s="761"/>
      <c r="G300" s="761"/>
      <c r="H300" s="761"/>
      <c r="I300" s="761"/>
    </row>
    <row r="301" spans="6:9" x14ac:dyDescent="0.25">
      <c r="F301" s="761"/>
      <c r="G301" s="761"/>
      <c r="H301" s="761"/>
      <c r="I301" s="761"/>
    </row>
    <row r="302" spans="6:9" x14ac:dyDescent="0.25">
      <c r="F302" s="761"/>
      <c r="G302" s="761"/>
      <c r="H302" s="761"/>
      <c r="I302" s="761"/>
    </row>
    <row r="303" spans="6:9" x14ac:dyDescent="0.25">
      <c r="F303" s="761"/>
      <c r="G303" s="761"/>
      <c r="H303" s="761"/>
      <c r="I303" s="761"/>
    </row>
    <row r="304" spans="6:9" x14ac:dyDescent="0.25">
      <c r="F304" s="761"/>
      <c r="G304" s="761"/>
      <c r="H304" s="761"/>
      <c r="I304" s="761"/>
    </row>
    <row r="305" spans="6:9" x14ac:dyDescent="0.25">
      <c r="F305" s="761"/>
      <c r="G305" s="761"/>
      <c r="H305" s="761"/>
      <c r="I305" s="761"/>
    </row>
    <row r="306" spans="6:9" x14ac:dyDescent="0.25">
      <c r="F306" s="761"/>
      <c r="G306" s="761"/>
      <c r="H306" s="761"/>
      <c r="I306" s="761"/>
    </row>
    <row r="307" spans="6:9" x14ac:dyDescent="0.25">
      <c r="F307" s="761"/>
      <c r="G307" s="761"/>
      <c r="H307" s="761"/>
      <c r="I307" s="761"/>
    </row>
    <row r="308" spans="6:9" x14ac:dyDescent="0.25">
      <c r="F308" s="761"/>
      <c r="G308" s="761"/>
      <c r="H308" s="761"/>
      <c r="I308" s="761"/>
    </row>
    <row r="309" spans="6:9" x14ac:dyDescent="0.25">
      <c r="F309" s="761"/>
      <c r="G309" s="761"/>
      <c r="H309" s="761"/>
      <c r="I309" s="761"/>
    </row>
    <row r="310" spans="6:9" x14ac:dyDescent="0.25">
      <c r="F310" s="761"/>
      <c r="G310" s="761"/>
      <c r="H310" s="761"/>
      <c r="I310" s="761"/>
    </row>
    <row r="311" spans="6:9" x14ac:dyDescent="0.25">
      <c r="F311" s="761"/>
      <c r="G311" s="761"/>
      <c r="H311" s="761"/>
      <c r="I311" s="761"/>
    </row>
    <row r="312" spans="6:9" x14ac:dyDescent="0.25">
      <c r="F312" s="761"/>
      <c r="G312" s="761"/>
      <c r="H312" s="761"/>
      <c r="I312" s="761"/>
    </row>
    <row r="313" spans="6:9" x14ac:dyDescent="0.25">
      <c r="F313" s="761"/>
      <c r="G313" s="761"/>
      <c r="H313" s="761"/>
      <c r="I313" s="761"/>
    </row>
    <row r="314" spans="6:9" x14ac:dyDescent="0.25">
      <c r="F314" s="761"/>
      <c r="G314" s="761"/>
      <c r="H314" s="761"/>
      <c r="I314" s="761"/>
    </row>
    <row r="315" spans="6:9" x14ac:dyDescent="0.25">
      <c r="F315" s="761"/>
      <c r="G315" s="761"/>
      <c r="H315" s="761"/>
      <c r="I315" s="761"/>
    </row>
    <row r="316" spans="6:9" x14ac:dyDescent="0.25">
      <c r="F316" s="761"/>
      <c r="G316" s="761"/>
      <c r="H316" s="761"/>
      <c r="I316" s="761"/>
    </row>
    <row r="317" spans="6:9" x14ac:dyDescent="0.25">
      <c r="F317" s="761"/>
      <c r="G317" s="761"/>
      <c r="H317" s="761"/>
      <c r="I317" s="761"/>
    </row>
    <row r="318" spans="6:9" x14ac:dyDescent="0.25">
      <c r="F318" s="761"/>
      <c r="G318" s="761"/>
      <c r="H318" s="761"/>
      <c r="I318" s="761"/>
    </row>
    <row r="319" spans="6:9" x14ac:dyDescent="0.25">
      <c r="F319" s="761"/>
      <c r="G319" s="761"/>
      <c r="H319" s="761"/>
      <c r="I319" s="761"/>
    </row>
    <row r="320" spans="6:9" x14ac:dyDescent="0.25">
      <c r="F320" s="761"/>
      <c r="G320" s="761"/>
      <c r="H320" s="761"/>
      <c r="I320" s="761"/>
    </row>
    <row r="321" spans="6:9" x14ac:dyDescent="0.25">
      <c r="F321" s="761"/>
      <c r="G321" s="761"/>
      <c r="H321" s="761"/>
      <c r="I321" s="761"/>
    </row>
    <row r="322" spans="6:9" x14ac:dyDescent="0.25">
      <c r="F322" s="761"/>
      <c r="G322" s="761"/>
      <c r="H322" s="761"/>
      <c r="I322" s="761"/>
    </row>
    <row r="323" spans="6:9" x14ac:dyDescent="0.25">
      <c r="F323" s="761"/>
      <c r="G323" s="761"/>
      <c r="H323" s="761"/>
      <c r="I323" s="761"/>
    </row>
    <row r="324" spans="6:9" x14ac:dyDescent="0.25">
      <c r="F324" s="761"/>
      <c r="G324" s="761"/>
      <c r="H324" s="761"/>
      <c r="I324" s="761"/>
    </row>
    <row r="325" spans="6:9" x14ac:dyDescent="0.25">
      <c r="F325" s="761"/>
      <c r="G325" s="761"/>
      <c r="H325" s="761"/>
      <c r="I325" s="761"/>
    </row>
    <row r="326" spans="6:9" x14ac:dyDescent="0.25">
      <c r="F326" s="761"/>
      <c r="G326" s="761"/>
      <c r="H326" s="761"/>
      <c r="I326" s="761"/>
    </row>
    <row r="327" spans="6:9" x14ac:dyDescent="0.25">
      <c r="F327" s="761"/>
      <c r="G327" s="761"/>
      <c r="H327" s="761"/>
      <c r="I327" s="761"/>
    </row>
    <row r="328" spans="6:9" x14ac:dyDescent="0.25">
      <c r="F328" s="761"/>
      <c r="G328" s="761"/>
      <c r="H328" s="761"/>
      <c r="I328" s="761"/>
    </row>
    <row r="329" spans="6:9" x14ac:dyDescent="0.25">
      <c r="F329" s="761"/>
      <c r="G329" s="761"/>
      <c r="H329" s="761"/>
      <c r="I329" s="761"/>
    </row>
    <row r="330" spans="6:9" x14ac:dyDescent="0.25">
      <c r="F330" s="761"/>
      <c r="G330" s="761"/>
      <c r="H330" s="761"/>
      <c r="I330" s="761"/>
    </row>
    <row r="331" spans="6:9" x14ac:dyDescent="0.25">
      <c r="F331" s="761"/>
      <c r="G331" s="761"/>
      <c r="H331" s="761"/>
      <c r="I331" s="761"/>
    </row>
    <row r="332" spans="6:9" x14ac:dyDescent="0.25">
      <c r="F332" s="761"/>
      <c r="G332" s="761"/>
      <c r="H332" s="761"/>
      <c r="I332" s="761"/>
    </row>
    <row r="333" spans="6:9" x14ac:dyDescent="0.25">
      <c r="F333" s="761"/>
      <c r="G333" s="761"/>
      <c r="H333" s="761"/>
      <c r="I333" s="761"/>
    </row>
    <row r="334" spans="6:9" x14ac:dyDescent="0.25">
      <c r="F334" s="761"/>
      <c r="G334" s="761"/>
      <c r="H334" s="761"/>
      <c r="I334" s="761"/>
    </row>
    <row r="335" spans="6:9" x14ac:dyDescent="0.25">
      <c r="F335" s="761"/>
      <c r="G335" s="761"/>
      <c r="H335" s="761"/>
      <c r="I335" s="761"/>
    </row>
    <row r="336" spans="6:9" x14ac:dyDescent="0.25">
      <c r="F336" s="761"/>
      <c r="G336" s="761"/>
      <c r="H336" s="761"/>
      <c r="I336" s="761"/>
    </row>
    <row r="337" spans="6:9" x14ac:dyDescent="0.25">
      <c r="F337" s="761"/>
      <c r="G337" s="761"/>
      <c r="H337" s="761"/>
      <c r="I337" s="761"/>
    </row>
    <row r="338" spans="6:9" x14ac:dyDescent="0.25">
      <c r="F338" s="761"/>
      <c r="G338" s="761"/>
      <c r="H338" s="761"/>
      <c r="I338" s="761"/>
    </row>
    <row r="339" spans="6:9" x14ac:dyDescent="0.25">
      <c r="F339" s="761"/>
      <c r="G339" s="761"/>
      <c r="H339" s="761"/>
      <c r="I339" s="761"/>
    </row>
    <row r="340" spans="6:9" x14ac:dyDescent="0.25">
      <c r="F340" s="761"/>
      <c r="G340" s="761"/>
      <c r="H340" s="761"/>
      <c r="I340" s="761"/>
    </row>
    <row r="341" spans="6:9" x14ac:dyDescent="0.25">
      <c r="F341" s="761"/>
      <c r="G341" s="761"/>
      <c r="H341" s="761"/>
      <c r="I341" s="761"/>
    </row>
    <row r="342" spans="6:9" x14ac:dyDescent="0.25">
      <c r="F342" s="761"/>
      <c r="G342" s="761"/>
      <c r="H342" s="761"/>
      <c r="I342" s="761"/>
    </row>
    <row r="343" spans="6:9" x14ac:dyDescent="0.25">
      <c r="F343" s="761"/>
      <c r="G343" s="761"/>
      <c r="H343" s="761"/>
      <c r="I343" s="761"/>
    </row>
    <row r="344" spans="6:9" x14ac:dyDescent="0.25">
      <c r="F344" s="761"/>
      <c r="G344" s="761"/>
      <c r="H344" s="761"/>
      <c r="I344" s="761"/>
    </row>
    <row r="345" spans="6:9" x14ac:dyDescent="0.25">
      <c r="F345" s="761"/>
      <c r="G345" s="761"/>
      <c r="H345" s="761"/>
      <c r="I345" s="761"/>
    </row>
    <row r="346" spans="6:9" x14ac:dyDescent="0.25">
      <c r="F346" s="761"/>
      <c r="G346" s="761"/>
      <c r="H346" s="761"/>
      <c r="I346" s="761"/>
    </row>
    <row r="347" spans="6:9" x14ac:dyDescent="0.25">
      <c r="F347" s="761"/>
      <c r="G347" s="761"/>
      <c r="H347" s="761"/>
      <c r="I347" s="761"/>
    </row>
    <row r="348" spans="6:9" x14ac:dyDescent="0.25">
      <c r="F348" s="761"/>
      <c r="G348" s="761"/>
      <c r="H348" s="761"/>
      <c r="I348" s="761"/>
    </row>
    <row r="349" spans="6:9" x14ac:dyDescent="0.25">
      <c r="F349" s="761"/>
      <c r="G349" s="761"/>
      <c r="H349" s="761"/>
      <c r="I349" s="761"/>
    </row>
    <row r="350" spans="6:9" x14ac:dyDescent="0.25">
      <c r="F350" s="761"/>
      <c r="G350" s="761"/>
      <c r="H350" s="761"/>
      <c r="I350" s="761"/>
    </row>
    <row r="351" spans="6:9" x14ac:dyDescent="0.25">
      <c r="F351" s="761"/>
      <c r="G351" s="761"/>
      <c r="H351" s="761"/>
      <c r="I351" s="761"/>
    </row>
    <row r="352" spans="6:9" x14ac:dyDescent="0.25">
      <c r="F352" s="761"/>
      <c r="G352" s="761"/>
      <c r="H352" s="761"/>
      <c r="I352" s="761"/>
    </row>
    <row r="353" spans="6:9" x14ac:dyDescent="0.25">
      <c r="F353" s="761"/>
      <c r="G353" s="761"/>
      <c r="H353" s="761"/>
      <c r="I353" s="761"/>
    </row>
    <row r="354" spans="6:9" x14ac:dyDescent="0.25">
      <c r="F354" s="761"/>
      <c r="G354" s="761"/>
      <c r="H354" s="761"/>
      <c r="I354" s="761"/>
    </row>
    <row r="355" spans="6:9" x14ac:dyDescent="0.25">
      <c r="F355" s="761"/>
      <c r="G355" s="761"/>
      <c r="H355" s="761"/>
      <c r="I355" s="761"/>
    </row>
    <row r="356" spans="6:9" x14ac:dyDescent="0.25">
      <c r="F356" s="761"/>
      <c r="G356" s="761"/>
      <c r="H356" s="761"/>
      <c r="I356" s="761"/>
    </row>
    <row r="357" spans="6:9" x14ac:dyDescent="0.25">
      <c r="F357" s="761"/>
      <c r="G357" s="761"/>
      <c r="H357" s="761"/>
      <c r="I357" s="761"/>
    </row>
    <row r="358" spans="6:9" x14ac:dyDescent="0.25">
      <c r="F358" s="761"/>
      <c r="G358" s="761"/>
      <c r="H358" s="761"/>
      <c r="I358" s="761"/>
    </row>
    <row r="359" spans="6:9" x14ac:dyDescent="0.25">
      <c r="F359" s="761"/>
      <c r="G359" s="761"/>
      <c r="H359" s="761"/>
      <c r="I359" s="761"/>
    </row>
    <row r="360" spans="6:9" x14ac:dyDescent="0.25">
      <c r="F360" s="761"/>
      <c r="G360" s="761"/>
      <c r="H360" s="761"/>
      <c r="I360" s="761"/>
    </row>
    <row r="361" spans="6:9" x14ac:dyDescent="0.25">
      <c r="F361" s="761"/>
      <c r="G361" s="761"/>
      <c r="H361" s="761"/>
      <c r="I361" s="761"/>
    </row>
    <row r="362" spans="6:9" x14ac:dyDescent="0.25">
      <c r="F362" s="761"/>
      <c r="G362" s="761"/>
      <c r="H362" s="761"/>
      <c r="I362" s="761"/>
    </row>
    <row r="363" spans="6:9" x14ac:dyDescent="0.25">
      <c r="F363" s="761"/>
      <c r="G363" s="761"/>
      <c r="H363" s="761"/>
      <c r="I363" s="761"/>
    </row>
    <row r="364" spans="6:9" x14ac:dyDescent="0.25">
      <c r="F364" s="761"/>
      <c r="G364" s="761"/>
      <c r="H364" s="761"/>
      <c r="I364" s="761"/>
    </row>
    <row r="365" spans="6:9" x14ac:dyDescent="0.25">
      <c r="F365" s="761"/>
      <c r="G365" s="761"/>
      <c r="H365" s="761"/>
      <c r="I365" s="761"/>
    </row>
    <row r="366" spans="6:9" x14ac:dyDescent="0.25">
      <c r="F366" s="761"/>
      <c r="G366" s="761"/>
      <c r="H366" s="761"/>
      <c r="I366" s="761"/>
    </row>
    <row r="367" spans="6:9" x14ac:dyDescent="0.25">
      <c r="F367" s="761"/>
      <c r="G367" s="761"/>
      <c r="H367" s="761"/>
      <c r="I367" s="761"/>
    </row>
    <row r="368" spans="6:9" x14ac:dyDescent="0.25">
      <c r="F368" s="761"/>
      <c r="G368" s="761"/>
      <c r="H368" s="761"/>
      <c r="I368" s="761"/>
    </row>
    <row r="369" spans="6:9" x14ac:dyDescent="0.25">
      <c r="F369" s="761"/>
      <c r="G369" s="761"/>
      <c r="H369" s="761"/>
      <c r="I369" s="761"/>
    </row>
    <row r="370" spans="6:9" x14ac:dyDescent="0.25">
      <c r="F370" s="761"/>
      <c r="G370" s="761"/>
      <c r="H370" s="761"/>
      <c r="I370" s="761"/>
    </row>
    <row r="371" spans="6:9" x14ac:dyDescent="0.25">
      <c r="F371" s="761"/>
      <c r="G371" s="761"/>
      <c r="H371" s="761"/>
      <c r="I371" s="761"/>
    </row>
    <row r="372" spans="6:9" x14ac:dyDescent="0.25">
      <c r="F372" s="761"/>
      <c r="G372" s="761"/>
      <c r="H372" s="761"/>
      <c r="I372" s="761"/>
    </row>
    <row r="373" spans="6:9" x14ac:dyDescent="0.25">
      <c r="F373" s="761"/>
      <c r="G373" s="761"/>
      <c r="H373" s="761"/>
      <c r="I373" s="761"/>
    </row>
    <row r="374" spans="6:9" x14ac:dyDescent="0.25">
      <c r="F374" s="761"/>
      <c r="G374" s="761"/>
      <c r="H374" s="761"/>
      <c r="I374" s="761"/>
    </row>
    <row r="375" spans="6:9" x14ac:dyDescent="0.25">
      <c r="F375" s="761"/>
      <c r="G375" s="761"/>
      <c r="H375" s="761"/>
      <c r="I375" s="761"/>
    </row>
    <row r="376" spans="6:9" x14ac:dyDescent="0.25">
      <c r="F376" s="761"/>
      <c r="G376" s="761"/>
      <c r="H376" s="761"/>
      <c r="I376" s="761"/>
    </row>
    <row r="377" spans="6:9" x14ac:dyDescent="0.25">
      <c r="F377" s="761"/>
      <c r="G377" s="761"/>
      <c r="H377" s="761"/>
      <c r="I377" s="761"/>
    </row>
    <row r="378" spans="6:9" x14ac:dyDescent="0.25">
      <c r="F378" s="761"/>
      <c r="G378" s="761"/>
      <c r="H378" s="761"/>
      <c r="I378" s="761"/>
    </row>
    <row r="379" spans="6:9" x14ac:dyDescent="0.25">
      <c r="F379" s="761"/>
      <c r="G379" s="761"/>
      <c r="H379" s="761"/>
      <c r="I379" s="761"/>
    </row>
    <row r="380" spans="6:9" x14ac:dyDescent="0.25">
      <c r="F380" s="761"/>
      <c r="G380" s="761"/>
      <c r="H380" s="761"/>
      <c r="I380" s="761"/>
    </row>
    <row r="381" spans="6:9" x14ac:dyDescent="0.25">
      <c r="F381" s="761"/>
      <c r="G381" s="761"/>
      <c r="H381" s="761"/>
      <c r="I381" s="761"/>
    </row>
    <row r="382" spans="6:9" x14ac:dyDescent="0.25">
      <c r="F382" s="761"/>
      <c r="G382" s="761"/>
      <c r="H382" s="761"/>
      <c r="I382" s="761"/>
    </row>
    <row r="383" spans="6:9" x14ac:dyDescent="0.25">
      <c r="F383" s="761"/>
      <c r="G383" s="761"/>
      <c r="H383" s="761"/>
      <c r="I383" s="761"/>
    </row>
    <row r="384" spans="6:9" x14ac:dyDescent="0.25">
      <c r="F384" s="761"/>
      <c r="G384" s="761"/>
      <c r="H384" s="761"/>
      <c r="I384" s="761"/>
    </row>
    <row r="385" spans="6:9" x14ac:dyDescent="0.25">
      <c r="F385" s="761"/>
      <c r="G385" s="761"/>
      <c r="H385" s="761"/>
      <c r="I385" s="761"/>
    </row>
    <row r="386" spans="6:9" x14ac:dyDescent="0.25">
      <c r="F386" s="761"/>
      <c r="G386" s="761"/>
      <c r="H386" s="761"/>
      <c r="I386" s="761"/>
    </row>
    <row r="387" spans="6:9" x14ac:dyDescent="0.25">
      <c r="F387" s="761"/>
      <c r="G387" s="761"/>
      <c r="H387" s="761"/>
      <c r="I387" s="761"/>
    </row>
    <row r="388" spans="6:9" x14ac:dyDescent="0.25">
      <c r="F388" s="761"/>
      <c r="G388" s="761"/>
      <c r="H388" s="761"/>
      <c r="I388" s="761"/>
    </row>
    <row r="389" spans="6:9" x14ac:dyDescent="0.25">
      <c r="F389" s="761"/>
      <c r="G389" s="761"/>
      <c r="H389" s="761"/>
      <c r="I389" s="761"/>
    </row>
    <row r="390" spans="6:9" x14ac:dyDescent="0.25">
      <c r="F390" s="761"/>
      <c r="G390" s="761"/>
      <c r="H390" s="761"/>
      <c r="I390" s="761"/>
    </row>
    <row r="391" spans="6:9" x14ac:dyDescent="0.25">
      <c r="F391" s="761"/>
      <c r="G391" s="761"/>
      <c r="H391" s="761"/>
      <c r="I391" s="761"/>
    </row>
    <row r="392" spans="6:9" x14ac:dyDescent="0.25">
      <c r="F392" s="761"/>
      <c r="G392" s="761"/>
      <c r="H392" s="761"/>
      <c r="I392" s="761"/>
    </row>
    <row r="393" spans="6:9" x14ac:dyDescent="0.25">
      <c r="F393" s="761"/>
      <c r="G393" s="761"/>
      <c r="H393" s="761"/>
      <c r="I393" s="761"/>
    </row>
    <row r="394" spans="6:9" x14ac:dyDescent="0.25">
      <c r="F394" s="761"/>
      <c r="G394" s="761"/>
      <c r="H394" s="761"/>
      <c r="I394" s="761"/>
    </row>
    <row r="395" spans="6:9" x14ac:dyDescent="0.25">
      <c r="F395" s="761"/>
      <c r="G395" s="761"/>
      <c r="H395" s="761"/>
      <c r="I395" s="761"/>
    </row>
    <row r="396" spans="6:9" x14ac:dyDescent="0.25">
      <c r="F396" s="761"/>
      <c r="G396" s="761"/>
      <c r="H396" s="761"/>
      <c r="I396" s="761"/>
    </row>
    <row r="397" spans="6:9" x14ac:dyDescent="0.25">
      <c r="F397" s="761"/>
      <c r="G397" s="761"/>
      <c r="H397" s="761"/>
      <c r="I397" s="761"/>
    </row>
    <row r="398" spans="6:9" x14ac:dyDescent="0.25">
      <c r="F398" s="761"/>
      <c r="G398" s="761"/>
      <c r="H398" s="761"/>
      <c r="I398" s="761"/>
    </row>
    <row r="399" spans="6:9" x14ac:dyDescent="0.25">
      <c r="F399" s="761"/>
      <c r="G399" s="761"/>
      <c r="H399" s="761"/>
      <c r="I399" s="761"/>
    </row>
    <row r="400" spans="6:9" x14ac:dyDescent="0.25">
      <c r="F400" s="761"/>
      <c r="G400" s="761"/>
      <c r="H400" s="761"/>
      <c r="I400" s="761"/>
    </row>
    <row r="401" spans="6:9" x14ac:dyDescent="0.25">
      <c r="F401" s="761"/>
      <c r="G401" s="761"/>
      <c r="H401" s="761"/>
      <c r="I401" s="761"/>
    </row>
    <row r="402" spans="6:9" x14ac:dyDescent="0.25">
      <c r="F402" s="761"/>
      <c r="G402" s="761"/>
      <c r="H402" s="761"/>
      <c r="I402" s="761"/>
    </row>
    <row r="403" spans="6:9" x14ac:dyDescent="0.25">
      <c r="F403" s="761"/>
      <c r="G403" s="761"/>
      <c r="H403" s="761"/>
      <c r="I403" s="761"/>
    </row>
    <row r="404" spans="6:9" x14ac:dyDescent="0.25">
      <c r="F404" s="761"/>
      <c r="G404" s="761"/>
      <c r="H404" s="761"/>
      <c r="I404" s="761"/>
    </row>
    <row r="405" spans="6:9" x14ac:dyDescent="0.25">
      <c r="F405" s="761"/>
      <c r="G405" s="761"/>
      <c r="H405" s="761"/>
      <c r="I405" s="761"/>
    </row>
    <row r="406" spans="6:9" x14ac:dyDescent="0.25">
      <c r="F406" s="761"/>
      <c r="G406" s="761"/>
      <c r="H406" s="761"/>
      <c r="I406" s="761"/>
    </row>
    <row r="407" spans="6:9" x14ac:dyDescent="0.25">
      <c r="F407" s="761"/>
      <c r="G407" s="761"/>
      <c r="H407" s="761"/>
      <c r="I407" s="761"/>
    </row>
    <row r="408" spans="6:9" x14ac:dyDescent="0.25">
      <c r="F408" s="761"/>
      <c r="G408" s="761"/>
      <c r="H408" s="761"/>
      <c r="I408" s="761"/>
    </row>
    <row r="409" spans="6:9" x14ac:dyDescent="0.25">
      <c r="F409" s="761"/>
      <c r="G409" s="761"/>
      <c r="H409" s="761"/>
      <c r="I409" s="761"/>
    </row>
    <row r="410" spans="6:9" x14ac:dyDescent="0.25">
      <c r="F410" s="761"/>
      <c r="G410" s="761"/>
      <c r="H410" s="761"/>
      <c r="I410" s="761"/>
    </row>
    <row r="411" spans="6:9" x14ac:dyDescent="0.25">
      <c r="F411" s="761"/>
      <c r="G411" s="761"/>
      <c r="H411" s="761"/>
      <c r="I411" s="761"/>
    </row>
    <row r="412" spans="6:9" x14ac:dyDescent="0.25">
      <c r="F412" s="761"/>
      <c r="G412" s="761"/>
      <c r="H412" s="761"/>
      <c r="I412" s="761"/>
    </row>
    <row r="413" spans="6:9" x14ac:dyDescent="0.25">
      <c r="F413" s="761"/>
      <c r="G413" s="761"/>
      <c r="H413" s="761"/>
      <c r="I413" s="761"/>
    </row>
    <row r="414" spans="6:9" x14ac:dyDescent="0.25">
      <c r="F414" s="761"/>
      <c r="G414" s="761"/>
      <c r="H414" s="761"/>
      <c r="I414" s="761"/>
    </row>
    <row r="415" spans="6:9" x14ac:dyDescent="0.25">
      <c r="F415" s="761"/>
      <c r="G415" s="761"/>
      <c r="H415" s="761"/>
      <c r="I415" s="761"/>
    </row>
    <row r="416" spans="6:9" x14ac:dyDescent="0.25">
      <c r="F416" s="761"/>
      <c r="G416" s="761"/>
      <c r="H416" s="761"/>
      <c r="I416" s="761"/>
    </row>
    <row r="417" spans="6:9" x14ac:dyDescent="0.25">
      <c r="F417" s="761"/>
      <c r="G417" s="761"/>
      <c r="H417" s="761"/>
      <c r="I417" s="761"/>
    </row>
    <row r="418" spans="6:9" x14ac:dyDescent="0.25">
      <c r="F418" s="761"/>
      <c r="G418" s="761"/>
      <c r="H418" s="761"/>
      <c r="I418" s="761"/>
    </row>
    <row r="419" spans="6:9" x14ac:dyDescent="0.25">
      <c r="F419" s="761"/>
      <c r="G419" s="761"/>
      <c r="H419" s="761"/>
      <c r="I419" s="761"/>
    </row>
    <row r="420" spans="6:9" x14ac:dyDescent="0.25">
      <c r="F420" s="761"/>
      <c r="G420" s="761"/>
      <c r="H420" s="761"/>
      <c r="I420" s="761"/>
    </row>
    <row r="421" spans="6:9" x14ac:dyDescent="0.25">
      <c r="F421" s="761"/>
      <c r="G421" s="761"/>
      <c r="H421" s="761"/>
      <c r="I421" s="761"/>
    </row>
    <row r="422" spans="6:9" x14ac:dyDescent="0.25">
      <c r="F422" s="761"/>
      <c r="G422" s="761"/>
      <c r="H422" s="761"/>
      <c r="I422" s="761"/>
    </row>
    <row r="423" spans="6:9" x14ac:dyDescent="0.25">
      <c r="F423" s="761"/>
      <c r="G423" s="761"/>
      <c r="H423" s="761"/>
      <c r="I423" s="761"/>
    </row>
    <row r="424" spans="6:9" x14ac:dyDescent="0.25">
      <c r="F424" s="761"/>
      <c r="G424" s="761"/>
      <c r="H424" s="761"/>
      <c r="I424" s="761"/>
    </row>
    <row r="425" spans="6:9" x14ac:dyDescent="0.25">
      <c r="F425" s="761"/>
      <c r="G425" s="761"/>
      <c r="H425" s="761"/>
      <c r="I425" s="761"/>
    </row>
    <row r="426" spans="6:9" x14ac:dyDescent="0.25">
      <c r="F426" s="761"/>
      <c r="G426" s="761"/>
      <c r="H426" s="761"/>
      <c r="I426" s="761"/>
    </row>
    <row r="427" spans="6:9" x14ac:dyDescent="0.25">
      <c r="F427" s="761"/>
      <c r="G427" s="761"/>
      <c r="H427" s="761"/>
      <c r="I427" s="761"/>
    </row>
    <row r="428" spans="6:9" x14ac:dyDescent="0.25">
      <c r="F428" s="761"/>
      <c r="G428" s="761"/>
      <c r="H428" s="761"/>
      <c r="I428" s="761"/>
    </row>
    <row r="429" spans="6:9" x14ac:dyDescent="0.25">
      <c r="F429" s="761"/>
      <c r="G429" s="761"/>
      <c r="H429" s="761"/>
      <c r="I429" s="761"/>
    </row>
    <row r="430" spans="6:9" x14ac:dyDescent="0.25">
      <c r="F430" s="761"/>
      <c r="G430" s="761"/>
      <c r="H430" s="761"/>
      <c r="I430" s="761"/>
    </row>
    <row r="431" spans="6:9" x14ac:dyDescent="0.25">
      <c r="F431" s="761"/>
      <c r="G431" s="761"/>
      <c r="H431" s="761"/>
      <c r="I431" s="761"/>
    </row>
    <row r="432" spans="6:9" x14ac:dyDescent="0.25">
      <c r="F432" s="761"/>
      <c r="G432" s="761"/>
      <c r="H432" s="761"/>
      <c r="I432" s="761"/>
    </row>
    <row r="433" spans="6:9" x14ac:dyDescent="0.25">
      <c r="F433" s="761"/>
      <c r="G433" s="761"/>
      <c r="H433" s="761"/>
      <c r="I433" s="761"/>
    </row>
    <row r="434" spans="6:9" x14ac:dyDescent="0.25">
      <c r="F434" s="761"/>
      <c r="G434" s="761"/>
      <c r="H434" s="761"/>
      <c r="I434" s="761"/>
    </row>
    <row r="435" spans="6:9" x14ac:dyDescent="0.25">
      <c r="F435" s="761"/>
      <c r="G435" s="761"/>
      <c r="H435" s="761"/>
      <c r="I435" s="761"/>
    </row>
    <row r="436" spans="6:9" x14ac:dyDescent="0.25">
      <c r="F436" s="761"/>
      <c r="G436" s="761"/>
      <c r="H436" s="761"/>
      <c r="I436" s="761"/>
    </row>
    <row r="437" spans="6:9" x14ac:dyDescent="0.25">
      <c r="F437" s="761"/>
      <c r="G437" s="761"/>
      <c r="H437" s="761"/>
      <c r="I437" s="761"/>
    </row>
    <row r="438" spans="6:9" x14ac:dyDescent="0.25">
      <c r="F438" s="761"/>
      <c r="G438" s="761"/>
      <c r="H438" s="761"/>
      <c r="I438" s="761"/>
    </row>
    <row r="439" spans="6:9" x14ac:dyDescent="0.25">
      <c r="F439" s="761"/>
      <c r="G439" s="761"/>
      <c r="H439" s="761"/>
      <c r="I439" s="761"/>
    </row>
    <row r="440" spans="6:9" x14ac:dyDescent="0.25">
      <c r="F440" s="761"/>
      <c r="G440" s="761"/>
      <c r="H440" s="761"/>
      <c r="I440" s="761"/>
    </row>
    <row r="441" spans="6:9" x14ac:dyDescent="0.25">
      <c r="F441" s="761"/>
      <c r="G441" s="761"/>
      <c r="H441" s="761"/>
      <c r="I441" s="761"/>
    </row>
    <row r="442" spans="6:9" x14ac:dyDescent="0.25">
      <c r="F442" s="761"/>
      <c r="G442" s="761"/>
      <c r="H442" s="761"/>
      <c r="I442" s="761"/>
    </row>
    <row r="443" spans="6:9" x14ac:dyDescent="0.25">
      <c r="F443" s="761"/>
      <c r="G443" s="761"/>
      <c r="H443" s="761"/>
      <c r="I443" s="761"/>
    </row>
    <row r="444" spans="6:9" x14ac:dyDescent="0.25">
      <c r="F444" s="761"/>
      <c r="G444" s="761"/>
      <c r="H444" s="761"/>
      <c r="I444" s="761"/>
    </row>
    <row r="445" spans="6:9" x14ac:dyDescent="0.25">
      <c r="F445" s="761"/>
      <c r="G445" s="761"/>
      <c r="H445" s="761"/>
      <c r="I445" s="761"/>
    </row>
    <row r="446" spans="6:9" x14ac:dyDescent="0.25">
      <c r="F446" s="761"/>
      <c r="G446" s="761"/>
      <c r="H446" s="761"/>
      <c r="I446" s="761"/>
    </row>
    <row r="447" spans="6:9" x14ac:dyDescent="0.25">
      <c r="F447" s="761"/>
      <c r="G447" s="761"/>
      <c r="H447" s="761"/>
      <c r="I447" s="761"/>
    </row>
    <row r="448" spans="6:9" x14ac:dyDescent="0.25">
      <c r="F448" s="761"/>
      <c r="G448" s="761"/>
      <c r="H448" s="761"/>
      <c r="I448" s="761"/>
    </row>
    <row r="449" spans="6:9" x14ac:dyDescent="0.25">
      <c r="F449" s="761"/>
      <c r="G449" s="761"/>
      <c r="H449" s="761"/>
      <c r="I449" s="761"/>
    </row>
    <row r="450" spans="6:9" x14ac:dyDescent="0.25">
      <c r="F450" s="761"/>
      <c r="G450" s="761"/>
      <c r="H450" s="761"/>
      <c r="I450" s="761"/>
    </row>
    <row r="451" spans="6:9" x14ac:dyDescent="0.25">
      <c r="F451" s="761"/>
      <c r="G451" s="761"/>
      <c r="H451" s="761"/>
      <c r="I451" s="761"/>
    </row>
    <row r="452" spans="6:9" x14ac:dyDescent="0.25">
      <c r="F452" s="761"/>
      <c r="G452" s="761"/>
      <c r="H452" s="761"/>
      <c r="I452" s="761"/>
    </row>
    <row r="453" spans="6:9" x14ac:dyDescent="0.25">
      <c r="F453" s="761"/>
      <c r="G453" s="761"/>
      <c r="H453" s="761"/>
      <c r="I453" s="761"/>
    </row>
    <row r="454" spans="6:9" x14ac:dyDescent="0.25">
      <c r="F454" s="761"/>
      <c r="G454" s="761"/>
      <c r="H454" s="761"/>
      <c r="I454" s="761"/>
    </row>
    <row r="455" spans="6:9" x14ac:dyDescent="0.25">
      <c r="F455" s="761"/>
      <c r="G455" s="761"/>
      <c r="H455" s="761"/>
      <c r="I455" s="761"/>
    </row>
    <row r="456" spans="6:9" x14ac:dyDescent="0.25">
      <c r="F456" s="761"/>
      <c r="G456" s="761"/>
      <c r="H456" s="761"/>
      <c r="I456" s="761"/>
    </row>
    <row r="457" spans="6:9" x14ac:dyDescent="0.25">
      <c r="F457" s="761"/>
      <c r="G457" s="761"/>
      <c r="H457" s="761"/>
      <c r="I457" s="761"/>
    </row>
    <row r="458" spans="6:9" x14ac:dyDescent="0.25">
      <c r="F458" s="761"/>
      <c r="G458" s="761"/>
      <c r="H458" s="761"/>
      <c r="I458" s="761"/>
    </row>
    <row r="459" spans="6:9" x14ac:dyDescent="0.25">
      <c r="F459" s="761"/>
      <c r="G459" s="761"/>
      <c r="H459" s="761"/>
      <c r="I459" s="761"/>
    </row>
    <row r="460" spans="6:9" x14ac:dyDescent="0.25">
      <c r="F460" s="761"/>
      <c r="G460" s="761"/>
      <c r="H460" s="761"/>
      <c r="I460" s="761"/>
    </row>
    <row r="461" spans="6:9" x14ac:dyDescent="0.25">
      <c r="F461" s="761"/>
      <c r="G461" s="761"/>
      <c r="H461" s="761"/>
      <c r="I461" s="761"/>
    </row>
    <row r="462" spans="6:9" x14ac:dyDescent="0.25">
      <c r="F462" s="761"/>
      <c r="G462" s="761"/>
      <c r="H462" s="761"/>
      <c r="I462" s="761"/>
    </row>
    <row r="463" spans="6:9" x14ac:dyDescent="0.25">
      <c r="F463" s="761"/>
      <c r="G463" s="761"/>
      <c r="H463" s="761"/>
      <c r="I463" s="761"/>
    </row>
    <row r="464" spans="6:9" x14ac:dyDescent="0.25">
      <c r="F464" s="761"/>
      <c r="G464" s="761"/>
      <c r="H464" s="761"/>
      <c r="I464" s="761"/>
    </row>
    <row r="465" spans="6:9" x14ac:dyDescent="0.25">
      <c r="F465" s="761"/>
      <c r="G465" s="761"/>
      <c r="H465" s="761"/>
      <c r="I465" s="761"/>
    </row>
    <row r="466" spans="6:9" x14ac:dyDescent="0.25">
      <c r="F466" s="761"/>
      <c r="G466" s="761"/>
      <c r="H466" s="761"/>
      <c r="I466" s="761"/>
    </row>
    <row r="467" spans="6:9" x14ac:dyDescent="0.25">
      <c r="F467" s="761"/>
      <c r="G467" s="761"/>
      <c r="H467" s="761"/>
      <c r="I467" s="761"/>
    </row>
    <row r="468" spans="6:9" x14ac:dyDescent="0.25">
      <c r="F468" s="761"/>
      <c r="G468" s="761"/>
      <c r="H468" s="761"/>
      <c r="I468" s="761"/>
    </row>
    <row r="469" spans="6:9" x14ac:dyDescent="0.25">
      <c r="F469" s="761"/>
      <c r="G469" s="761"/>
      <c r="H469" s="761"/>
      <c r="I469" s="761"/>
    </row>
    <row r="470" spans="6:9" x14ac:dyDescent="0.25">
      <c r="F470" s="761"/>
      <c r="G470" s="761"/>
      <c r="H470" s="761"/>
      <c r="I470" s="761"/>
    </row>
    <row r="471" spans="6:9" x14ac:dyDescent="0.25">
      <c r="F471" s="761"/>
      <c r="G471" s="761"/>
      <c r="H471" s="761"/>
      <c r="I471" s="761"/>
    </row>
    <row r="472" spans="6:9" x14ac:dyDescent="0.25">
      <c r="F472" s="761"/>
      <c r="G472" s="761"/>
      <c r="H472" s="761"/>
      <c r="I472" s="761"/>
    </row>
    <row r="473" spans="6:9" x14ac:dyDescent="0.25">
      <c r="F473" s="761"/>
      <c r="G473" s="761"/>
      <c r="H473" s="761"/>
      <c r="I473" s="761"/>
    </row>
    <row r="474" spans="6:9" x14ac:dyDescent="0.25">
      <c r="F474" s="761"/>
      <c r="G474" s="761"/>
      <c r="H474" s="761"/>
      <c r="I474" s="761"/>
    </row>
    <row r="475" spans="6:9" x14ac:dyDescent="0.25">
      <c r="F475" s="761"/>
      <c r="G475" s="761"/>
      <c r="H475" s="761"/>
      <c r="I475" s="761"/>
    </row>
    <row r="476" spans="6:9" x14ac:dyDescent="0.25">
      <c r="F476" s="761"/>
      <c r="G476" s="761"/>
      <c r="H476" s="761"/>
      <c r="I476" s="761"/>
    </row>
    <row r="477" spans="6:9" x14ac:dyDescent="0.25">
      <c r="F477" s="761"/>
      <c r="G477" s="761"/>
      <c r="H477" s="761"/>
      <c r="I477" s="761"/>
    </row>
    <row r="478" spans="6:9" x14ac:dyDescent="0.25">
      <c r="F478" s="761"/>
      <c r="G478" s="761"/>
      <c r="H478" s="761"/>
      <c r="I478" s="761"/>
    </row>
    <row r="479" spans="6:9" x14ac:dyDescent="0.25">
      <c r="F479" s="761"/>
      <c r="G479" s="761"/>
      <c r="H479" s="761"/>
      <c r="I479" s="761"/>
    </row>
    <row r="480" spans="6:9" x14ac:dyDescent="0.25">
      <c r="F480" s="761"/>
      <c r="G480" s="761"/>
      <c r="H480" s="761"/>
      <c r="I480" s="761"/>
    </row>
    <row r="481" spans="6:9" x14ac:dyDescent="0.25">
      <c r="F481" s="761"/>
      <c r="G481" s="761"/>
      <c r="H481" s="761"/>
      <c r="I481" s="761"/>
    </row>
    <row r="482" spans="6:9" x14ac:dyDescent="0.25">
      <c r="F482" s="761"/>
      <c r="G482" s="761"/>
      <c r="H482" s="761"/>
      <c r="I482" s="761"/>
    </row>
    <row r="483" spans="6:9" x14ac:dyDescent="0.25">
      <c r="F483" s="761"/>
      <c r="G483" s="761"/>
      <c r="H483" s="761"/>
      <c r="I483" s="761"/>
    </row>
    <row r="484" spans="6:9" x14ac:dyDescent="0.25">
      <c r="F484" s="761"/>
      <c r="G484" s="761"/>
      <c r="H484" s="761"/>
      <c r="I484" s="761"/>
    </row>
    <row r="485" spans="6:9" x14ac:dyDescent="0.25">
      <c r="F485" s="761"/>
      <c r="G485" s="761"/>
      <c r="H485" s="761"/>
      <c r="I485" s="761"/>
    </row>
    <row r="486" spans="6:9" x14ac:dyDescent="0.25">
      <c r="F486" s="761"/>
      <c r="G486" s="761"/>
      <c r="H486" s="761"/>
      <c r="I486" s="761"/>
    </row>
    <row r="487" spans="6:9" x14ac:dyDescent="0.25">
      <c r="F487" s="761"/>
      <c r="G487" s="761"/>
      <c r="H487" s="761"/>
      <c r="I487" s="761"/>
    </row>
    <row r="488" spans="6:9" x14ac:dyDescent="0.25">
      <c r="F488" s="761"/>
      <c r="G488" s="761"/>
      <c r="H488" s="761"/>
      <c r="I488" s="761"/>
    </row>
    <row r="489" spans="6:9" x14ac:dyDescent="0.25">
      <c r="F489" s="761"/>
      <c r="G489" s="761"/>
      <c r="H489" s="761"/>
      <c r="I489" s="761"/>
    </row>
    <row r="490" spans="6:9" x14ac:dyDescent="0.25">
      <c r="F490" s="761"/>
      <c r="G490" s="761"/>
      <c r="H490" s="761"/>
      <c r="I490" s="761"/>
    </row>
    <row r="491" spans="6:9" x14ac:dyDescent="0.25">
      <c r="F491" s="761"/>
      <c r="G491" s="761"/>
      <c r="H491" s="761"/>
      <c r="I491" s="761"/>
    </row>
    <row r="492" spans="6:9" x14ac:dyDescent="0.25">
      <c r="F492" s="761"/>
      <c r="G492" s="761"/>
      <c r="H492" s="761"/>
      <c r="I492" s="761"/>
    </row>
    <row r="493" spans="6:9" x14ac:dyDescent="0.25">
      <c r="F493" s="761"/>
      <c r="G493" s="761"/>
      <c r="H493" s="761"/>
      <c r="I493" s="761"/>
    </row>
    <row r="494" spans="6:9" x14ac:dyDescent="0.25">
      <c r="F494" s="761"/>
      <c r="G494" s="761"/>
      <c r="H494" s="761"/>
      <c r="I494" s="761"/>
    </row>
    <row r="495" spans="6:9" x14ac:dyDescent="0.25">
      <c r="F495" s="761"/>
      <c r="G495" s="761"/>
      <c r="H495" s="761"/>
      <c r="I495" s="761"/>
    </row>
    <row r="496" spans="6:9" x14ac:dyDescent="0.25">
      <c r="F496" s="761"/>
      <c r="G496" s="761"/>
      <c r="H496" s="761"/>
      <c r="I496" s="761"/>
    </row>
    <row r="497" spans="6:9" x14ac:dyDescent="0.25">
      <c r="F497" s="761"/>
      <c r="G497" s="761"/>
      <c r="H497" s="761"/>
      <c r="I497" s="761"/>
    </row>
    <row r="498" spans="6:9" x14ac:dyDescent="0.25">
      <c r="F498" s="761"/>
      <c r="G498" s="761"/>
      <c r="H498" s="761"/>
      <c r="I498" s="761"/>
    </row>
    <row r="499" spans="6:9" x14ac:dyDescent="0.25">
      <c r="F499" s="761"/>
      <c r="G499" s="761"/>
      <c r="H499" s="761"/>
      <c r="I499" s="761"/>
    </row>
    <row r="500" spans="6:9" x14ac:dyDescent="0.25">
      <c r="F500" s="761"/>
      <c r="G500" s="761"/>
      <c r="H500" s="761"/>
      <c r="I500" s="761"/>
    </row>
    <row r="501" spans="6:9" x14ac:dyDescent="0.25">
      <c r="F501" s="761"/>
      <c r="G501" s="761"/>
      <c r="H501" s="761"/>
      <c r="I501" s="761"/>
    </row>
    <row r="502" spans="6:9" x14ac:dyDescent="0.25">
      <c r="F502" s="761"/>
      <c r="G502" s="761"/>
      <c r="H502" s="761"/>
      <c r="I502" s="761"/>
    </row>
    <row r="503" spans="6:9" x14ac:dyDescent="0.25">
      <c r="F503" s="761"/>
      <c r="G503" s="761"/>
      <c r="H503" s="761"/>
      <c r="I503" s="761"/>
    </row>
    <row r="504" spans="6:9" x14ac:dyDescent="0.25">
      <c r="F504" s="761"/>
      <c r="G504" s="761"/>
      <c r="H504" s="761"/>
      <c r="I504" s="761"/>
    </row>
    <row r="505" spans="6:9" x14ac:dyDescent="0.25">
      <c r="F505" s="761"/>
      <c r="G505" s="761"/>
      <c r="H505" s="761"/>
      <c r="I505" s="761"/>
    </row>
    <row r="506" spans="6:9" x14ac:dyDescent="0.25">
      <c r="F506" s="761"/>
      <c r="G506" s="761"/>
      <c r="H506" s="761"/>
      <c r="I506" s="761"/>
    </row>
    <row r="507" spans="6:9" x14ac:dyDescent="0.25">
      <c r="F507" s="761"/>
      <c r="G507" s="761"/>
      <c r="H507" s="761"/>
      <c r="I507" s="761"/>
    </row>
    <row r="508" spans="6:9" x14ac:dyDescent="0.25">
      <c r="F508" s="761"/>
      <c r="G508" s="761"/>
      <c r="H508" s="761"/>
      <c r="I508" s="761"/>
    </row>
    <row r="509" spans="6:9" x14ac:dyDescent="0.25">
      <c r="F509" s="761"/>
      <c r="G509" s="761"/>
      <c r="H509" s="761"/>
      <c r="I509" s="761"/>
    </row>
    <row r="510" spans="6:9" x14ac:dyDescent="0.25">
      <c r="F510" s="761"/>
      <c r="G510" s="761"/>
      <c r="H510" s="761"/>
      <c r="I510" s="761"/>
    </row>
    <row r="511" spans="6:9" x14ac:dyDescent="0.25">
      <c r="F511" s="761"/>
      <c r="G511" s="761"/>
      <c r="H511" s="761"/>
      <c r="I511" s="761"/>
    </row>
    <row r="512" spans="6:9" x14ac:dyDescent="0.25">
      <c r="F512" s="761"/>
      <c r="G512" s="761"/>
      <c r="H512" s="761"/>
      <c r="I512" s="761"/>
    </row>
    <row r="513" spans="6:9" x14ac:dyDescent="0.25">
      <c r="F513" s="761"/>
      <c r="G513" s="761"/>
      <c r="H513" s="761"/>
      <c r="I513" s="761"/>
    </row>
    <row r="514" spans="6:9" x14ac:dyDescent="0.25">
      <c r="F514" s="761"/>
      <c r="G514" s="761"/>
      <c r="H514" s="761"/>
      <c r="I514" s="761"/>
    </row>
    <row r="515" spans="6:9" x14ac:dyDescent="0.25">
      <c r="F515" s="761"/>
      <c r="G515" s="761"/>
      <c r="H515" s="761"/>
      <c r="I515" s="761"/>
    </row>
    <row r="516" spans="6:9" x14ac:dyDescent="0.25">
      <c r="F516" s="761"/>
      <c r="G516" s="761"/>
      <c r="H516" s="761"/>
      <c r="I516" s="761"/>
    </row>
    <row r="517" spans="6:9" x14ac:dyDescent="0.25">
      <c r="F517" s="761"/>
      <c r="G517" s="761"/>
      <c r="H517" s="761"/>
      <c r="I517" s="761"/>
    </row>
    <row r="518" spans="6:9" x14ac:dyDescent="0.25">
      <c r="F518" s="761"/>
      <c r="G518" s="761"/>
      <c r="H518" s="761"/>
      <c r="I518" s="761"/>
    </row>
    <row r="519" spans="6:9" x14ac:dyDescent="0.25">
      <c r="F519" s="761"/>
      <c r="G519" s="761"/>
      <c r="H519" s="761"/>
      <c r="I519" s="761"/>
    </row>
    <row r="520" spans="6:9" x14ac:dyDescent="0.25">
      <c r="F520" s="761"/>
      <c r="G520" s="761"/>
      <c r="H520" s="761"/>
      <c r="I520" s="761"/>
    </row>
    <row r="521" spans="6:9" x14ac:dyDescent="0.25">
      <c r="F521" s="761"/>
      <c r="G521" s="761"/>
      <c r="H521" s="761"/>
      <c r="I521" s="761"/>
    </row>
    <row r="522" spans="6:9" x14ac:dyDescent="0.25">
      <c r="F522" s="761"/>
      <c r="G522" s="761"/>
      <c r="H522" s="761"/>
      <c r="I522" s="761"/>
    </row>
    <row r="523" spans="6:9" x14ac:dyDescent="0.25">
      <c r="F523" s="761"/>
      <c r="G523" s="761"/>
      <c r="H523" s="761"/>
      <c r="I523" s="761"/>
    </row>
    <row r="524" spans="6:9" x14ac:dyDescent="0.25">
      <c r="F524" s="761"/>
      <c r="G524" s="761"/>
      <c r="H524" s="761"/>
      <c r="I524" s="761"/>
    </row>
    <row r="525" spans="6:9" x14ac:dyDescent="0.25">
      <c r="F525" s="761"/>
      <c r="G525" s="761"/>
      <c r="H525" s="761"/>
      <c r="I525" s="761"/>
    </row>
    <row r="526" spans="6:9" x14ac:dyDescent="0.25">
      <c r="F526" s="761"/>
      <c r="G526" s="761"/>
      <c r="H526" s="761"/>
      <c r="I526" s="761"/>
    </row>
    <row r="527" spans="6:9" x14ac:dyDescent="0.25">
      <c r="F527" s="761"/>
      <c r="G527" s="761"/>
      <c r="H527" s="761"/>
      <c r="I527" s="761"/>
    </row>
    <row r="528" spans="6:9" x14ac:dyDescent="0.25">
      <c r="F528" s="761"/>
      <c r="G528" s="761"/>
      <c r="H528" s="761"/>
      <c r="I528" s="761"/>
    </row>
    <row r="529" spans="6:9" x14ac:dyDescent="0.25">
      <c r="F529" s="761"/>
      <c r="G529" s="761"/>
      <c r="H529" s="761"/>
      <c r="I529" s="761"/>
    </row>
    <row r="530" spans="6:9" x14ac:dyDescent="0.25">
      <c r="F530" s="761"/>
      <c r="G530" s="761"/>
      <c r="H530" s="761"/>
      <c r="I530" s="761"/>
    </row>
    <row r="531" spans="6:9" x14ac:dyDescent="0.25">
      <c r="F531" s="761"/>
      <c r="G531" s="761"/>
      <c r="H531" s="761"/>
      <c r="I531" s="761"/>
    </row>
    <row r="532" spans="6:9" x14ac:dyDescent="0.25">
      <c r="F532" s="761"/>
      <c r="G532" s="761"/>
      <c r="H532" s="761"/>
      <c r="I532" s="761"/>
    </row>
    <row r="533" spans="6:9" x14ac:dyDescent="0.25">
      <c r="F533" s="761"/>
      <c r="G533" s="761"/>
      <c r="H533" s="761"/>
      <c r="I533" s="761"/>
    </row>
    <row r="534" spans="6:9" x14ac:dyDescent="0.25">
      <c r="F534" s="761"/>
      <c r="G534" s="761"/>
      <c r="H534" s="761"/>
      <c r="I534" s="761"/>
    </row>
    <row r="535" spans="6:9" x14ac:dyDescent="0.25">
      <c r="F535" s="761"/>
      <c r="G535" s="761"/>
      <c r="H535" s="761"/>
      <c r="I535" s="761"/>
    </row>
    <row r="536" spans="6:9" x14ac:dyDescent="0.25">
      <c r="F536" s="761"/>
      <c r="G536" s="761"/>
      <c r="H536" s="761"/>
      <c r="I536" s="761"/>
    </row>
    <row r="537" spans="6:9" x14ac:dyDescent="0.25">
      <c r="F537" s="761"/>
      <c r="G537" s="761"/>
      <c r="H537" s="761"/>
      <c r="I537" s="761"/>
    </row>
    <row r="538" spans="6:9" x14ac:dyDescent="0.25">
      <c r="F538" s="761"/>
      <c r="G538" s="761"/>
      <c r="H538" s="761"/>
      <c r="I538" s="761"/>
    </row>
    <row r="539" spans="6:9" x14ac:dyDescent="0.25">
      <c r="F539" s="761"/>
      <c r="G539" s="761"/>
      <c r="H539" s="761"/>
      <c r="I539" s="761"/>
    </row>
    <row r="540" spans="6:9" x14ac:dyDescent="0.25">
      <c r="F540" s="761"/>
      <c r="G540" s="761"/>
      <c r="H540" s="761"/>
      <c r="I540" s="761"/>
    </row>
    <row r="541" spans="6:9" x14ac:dyDescent="0.25">
      <c r="F541" s="761"/>
      <c r="G541" s="761"/>
      <c r="H541" s="761"/>
      <c r="I541" s="761"/>
    </row>
    <row r="542" spans="6:9" x14ac:dyDescent="0.25">
      <c r="F542" s="761"/>
      <c r="G542" s="761"/>
      <c r="H542" s="761"/>
      <c r="I542" s="761"/>
    </row>
    <row r="543" spans="6:9" x14ac:dyDescent="0.25">
      <c r="F543" s="761"/>
      <c r="G543" s="761"/>
      <c r="H543" s="761"/>
      <c r="I543" s="761"/>
    </row>
    <row r="544" spans="6:9" x14ac:dyDescent="0.25">
      <c r="F544" s="761"/>
      <c r="G544" s="761"/>
      <c r="H544" s="761"/>
      <c r="I544" s="761"/>
    </row>
    <row r="545" spans="6:9" x14ac:dyDescent="0.25">
      <c r="F545" s="761"/>
      <c r="G545" s="761"/>
      <c r="H545" s="761"/>
      <c r="I545" s="761"/>
    </row>
    <row r="546" spans="6:9" x14ac:dyDescent="0.25">
      <c r="F546" s="761"/>
      <c r="G546" s="761"/>
      <c r="H546" s="761"/>
      <c r="I546" s="761"/>
    </row>
    <row r="547" spans="6:9" x14ac:dyDescent="0.25">
      <c r="F547" s="761"/>
      <c r="G547" s="761"/>
      <c r="H547" s="761"/>
      <c r="I547" s="761"/>
    </row>
    <row r="548" spans="6:9" x14ac:dyDescent="0.25">
      <c r="F548" s="761"/>
      <c r="G548" s="761"/>
      <c r="H548" s="761"/>
      <c r="I548" s="761"/>
    </row>
    <row r="549" spans="6:9" x14ac:dyDescent="0.25">
      <c r="F549" s="761"/>
      <c r="G549" s="761"/>
      <c r="H549" s="761"/>
      <c r="I549" s="761"/>
    </row>
    <row r="550" spans="6:9" x14ac:dyDescent="0.25">
      <c r="F550" s="761"/>
      <c r="G550" s="761"/>
      <c r="H550" s="761"/>
      <c r="I550" s="761"/>
    </row>
    <row r="551" spans="6:9" x14ac:dyDescent="0.25">
      <c r="F551" s="761"/>
      <c r="G551" s="761"/>
      <c r="H551" s="761"/>
      <c r="I551" s="761"/>
    </row>
    <row r="552" spans="6:9" x14ac:dyDescent="0.25">
      <c r="F552" s="761"/>
      <c r="G552" s="761"/>
      <c r="H552" s="761"/>
      <c r="I552" s="761"/>
    </row>
    <row r="553" spans="6:9" x14ac:dyDescent="0.25">
      <c r="F553" s="761"/>
      <c r="G553" s="761"/>
      <c r="H553" s="761"/>
      <c r="I553" s="761"/>
    </row>
    <row r="554" spans="6:9" x14ac:dyDescent="0.25">
      <c r="F554" s="761"/>
      <c r="G554" s="761"/>
      <c r="H554" s="761"/>
      <c r="I554" s="761"/>
    </row>
    <row r="555" spans="6:9" x14ac:dyDescent="0.25">
      <c r="F555" s="761"/>
      <c r="G555" s="761"/>
      <c r="H555" s="761"/>
      <c r="I555" s="761"/>
    </row>
    <row r="556" spans="6:9" x14ac:dyDescent="0.25">
      <c r="F556" s="761"/>
      <c r="G556" s="761"/>
      <c r="H556" s="761"/>
      <c r="I556" s="761"/>
    </row>
    <row r="557" spans="6:9" x14ac:dyDescent="0.25">
      <c r="F557" s="761"/>
      <c r="G557" s="761"/>
      <c r="H557" s="761"/>
      <c r="I557" s="761"/>
    </row>
    <row r="558" spans="6:9" x14ac:dyDescent="0.25">
      <c r="F558" s="761"/>
      <c r="G558" s="761"/>
      <c r="H558" s="761"/>
      <c r="I558" s="761"/>
    </row>
    <row r="559" spans="6:9" x14ac:dyDescent="0.25">
      <c r="F559" s="761"/>
      <c r="G559" s="761"/>
      <c r="H559" s="761"/>
      <c r="I559" s="761"/>
    </row>
    <row r="560" spans="6:9" x14ac:dyDescent="0.25">
      <c r="F560" s="761"/>
      <c r="G560" s="761"/>
      <c r="H560" s="761"/>
      <c r="I560" s="761"/>
    </row>
    <row r="561" spans="6:9" x14ac:dyDescent="0.25">
      <c r="F561" s="761"/>
      <c r="G561" s="761"/>
      <c r="H561" s="761"/>
      <c r="I561" s="761"/>
    </row>
    <row r="562" spans="6:9" x14ac:dyDescent="0.25">
      <c r="F562" s="761"/>
      <c r="G562" s="761"/>
      <c r="H562" s="761"/>
      <c r="I562" s="761"/>
    </row>
    <row r="563" spans="6:9" x14ac:dyDescent="0.25">
      <c r="F563" s="761"/>
      <c r="G563" s="761"/>
      <c r="H563" s="761"/>
      <c r="I563" s="761"/>
    </row>
    <row r="564" spans="6:9" x14ac:dyDescent="0.25">
      <c r="F564" s="761"/>
      <c r="G564" s="761"/>
      <c r="H564" s="761"/>
      <c r="I564" s="761"/>
    </row>
    <row r="565" spans="6:9" x14ac:dyDescent="0.25">
      <c r="F565" s="761"/>
      <c r="G565" s="761"/>
      <c r="H565" s="761"/>
      <c r="I565" s="761"/>
    </row>
    <row r="566" spans="6:9" x14ac:dyDescent="0.25">
      <c r="F566" s="761"/>
      <c r="G566" s="761"/>
      <c r="H566" s="761"/>
      <c r="I566" s="761"/>
    </row>
    <row r="567" spans="6:9" x14ac:dyDescent="0.25">
      <c r="F567" s="761"/>
      <c r="G567" s="761"/>
      <c r="H567" s="761"/>
      <c r="I567" s="761"/>
    </row>
    <row r="568" spans="6:9" x14ac:dyDescent="0.25">
      <c r="F568" s="761"/>
      <c r="G568" s="761"/>
      <c r="H568" s="761"/>
      <c r="I568" s="761"/>
    </row>
    <row r="569" spans="6:9" x14ac:dyDescent="0.25">
      <c r="F569" s="761"/>
      <c r="G569" s="761"/>
      <c r="H569" s="761"/>
      <c r="I569" s="761"/>
    </row>
    <row r="570" spans="6:9" x14ac:dyDescent="0.25">
      <c r="F570" s="761"/>
      <c r="G570" s="761"/>
      <c r="H570" s="761"/>
      <c r="I570" s="761"/>
    </row>
    <row r="571" spans="6:9" x14ac:dyDescent="0.25">
      <c r="F571" s="761"/>
      <c r="G571" s="761"/>
      <c r="H571" s="761"/>
      <c r="I571" s="761"/>
    </row>
    <row r="572" spans="6:9" x14ac:dyDescent="0.25">
      <c r="F572" s="761"/>
      <c r="G572" s="761"/>
      <c r="H572" s="761"/>
      <c r="I572" s="761"/>
    </row>
    <row r="573" spans="6:9" x14ac:dyDescent="0.25">
      <c r="F573" s="761"/>
      <c r="G573" s="761"/>
      <c r="H573" s="761"/>
      <c r="I573" s="761"/>
    </row>
    <row r="574" spans="6:9" x14ac:dyDescent="0.25">
      <c r="F574" s="761"/>
      <c r="G574" s="761"/>
      <c r="H574" s="761"/>
      <c r="I574" s="761"/>
    </row>
    <row r="575" spans="6:9" x14ac:dyDescent="0.25">
      <c r="F575" s="761"/>
      <c r="G575" s="761"/>
      <c r="H575" s="761"/>
      <c r="I575" s="761"/>
    </row>
    <row r="576" spans="6:9" x14ac:dyDescent="0.25">
      <c r="F576" s="761"/>
      <c r="G576" s="761"/>
      <c r="H576" s="761"/>
      <c r="I576" s="761"/>
    </row>
    <row r="577" spans="6:9" x14ac:dyDescent="0.25">
      <c r="F577" s="761"/>
      <c r="G577" s="761"/>
      <c r="H577" s="761"/>
      <c r="I577" s="761"/>
    </row>
    <row r="578" spans="6:9" x14ac:dyDescent="0.25">
      <c r="F578" s="761"/>
      <c r="G578" s="761"/>
      <c r="H578" s="761"/>
      <c r="I578" s="761"/>
    </row>
    <row r="579" spans="6:9" x14ac:dyDescent="0.25">
      <c r="F579" s="761"/>
      <c r="G579" s="761"/>
      <c r="H579" s="761"/>
      <c r="I579" s="761"/>
    </row>
    <row r="580" spans="6:9" x14ac:dyDescent="0.25">
      <c r="F580" s="761"/>
      <c r="G580" s="761"/>
      <c r="H580" s="761"/>
      <c r="I580" s="761"/>
    </row>
    <row r="581" spans="6:9" x14ac:dyDescent="0.25">
      <c r="F581" s="761"/>
      <c r="G581" s="761"/>
      <c r="H581" s="761"/>
      <c r="I581" s="761"/>
    </row>
    <row r="582" spans="6:9" x14ac:dyDescent="0.25">
      <c r="F582" s="761"/>
      <c r="G582" s="761"/>
      <c r="H582" s="761"/>
      <c r="I582" s="761"/>
    </row>
    <row r="583" spans="6:9" x14ac:dyDescent="0.25">
      <c r="F583" s="761"/>
      <c r="G583" s="761"/>
      <c r="H583" s="761"/>
      <c r="I583" s="761"/>
    </row>
    <row r="584" spans="6:9" x14ac:dyDescent="0.25">
      <c r="F584" s="761"/>
      <c r="G584" s="761"/>
      <c r="H584" s="761"/>
      <c r="I584" s="761"/>
    </row>
    <row r="585" spans="6:9" x14ac:dyDescent="0.25">
      <c r="F585" s="761"/>
      <c r="G585" s="761"/>
      <c r="H585" s="761"/>
      <c r="I585" s="761"/>
    </row>
    <row r="586" spans="6:9" x14ac:dyDescent="0.25">
      <c r="F586" s="761"/>
      <c r="G586" s="761"/>
      <c r="H586" s="761"/>
      <c r="I586" s="761"/>
    </row>
    <row r="587" spans="6:9" x14ac:dyDescent="0.25">
      <c r="F587" s="761"/>
      <c r="G587" s="761"/>
      <c r="H587" s="761"/>
      <c r="I587" s="761"/>
    </row>
    <row r="588" spans="6:9" x14ac:dyDescent="0.25">
      <c r="F588" s="761"/>
      <c r="G588" s="761"/>
      <c r="H588" s="761"/>
      <c r="I588" s="761"/>
    </row>
    <row r="589" spans="6:9" x14ac:dyDescent="0.25">
      <c r="F589" s="761"/>
      <c r="G589" s="761"/>
      <c r="H589" s="761"/>
      <c r="I589" s="761"/>
    </row>
    <row r="590" spans="6:9" x14ac:dyDescent="0.25">
      <c r="F590" s="761"/>
      <c r="G590" s="761"/>
      <c r="H590" s="761"/>
      <c r="I590" s="761"/>
    </row>
    <row r="591" spans="6:9" x14ac:dyDescent="0.25">
      <c r="F591" s="761"/>
      <c r="G591" s="761"/>
      <c r="H591" s="761"/>
      <c r="I591" s="761"/>
    </row>
    <row r="592" spans="6:9" x14ac:dyDescent="0.25">
      <c r="F592" s="761"/>
      <c r="G592" s="761"/>
      <c r="H592" s="761"/>
      <c r="I592" s="761"/>
    </row>
    <row r="593" spans="6:9" x14ac:dyDescent="0.25">
      <c r="F593" s="761"/>
      <c r="G593" s="761"/>
      <c r="H593" s="761"/>
      <c r="I593" s="761"/>
    </row>
    <row r="594" spans="6:9" x14ac:dyDescent="0.25">
      <c r="F594" s="761"/>
      <c r="G594" s="761"/>
      <c r="H594" s="761"/>
      <c r="I594" s="761"/>
    </row>
    <row r="595" spans="6:9" x14ac:dyDescent="0.25">
      <c r="F595" s="761"/>
      <c r="G595" s="761"/>
      <c r="H595" s="761"/>
      <c r="I595" s="761"/>
    </row>
    <row r="596" spans="6:9" x14ac:dyDescent="0.25">
      <c r="F596" s="761"/>
      <c r="G596" s="761"/>
      <c r="H596" s="761"/>
      <c r="I596" s="761"/>
    </row>
    <row r="597" spans="6:9" x14ac:dyDescent="0.25">
      <c r="F597" s="761"/>
      <c r="G597" s="761"/>
      <c r="H597" s="761"/>
      <c r="I597" s="761"/>
    </row>
    <row r="598" spans="6:9" x14ac:dyDescent="0.25">
      <c r="F598" s="761"/>
      <c r="G598" s="761"/>
      <c r="H598" s="761"/>
      <c r="I598" s="761"/>
    </row>
    <row r="599" spans="6:9" x14ac:dyDescent="0.25">
      <c r="F599" s="761"/>
      <c r="G599" s="761"/>
      <c r="H599" s="761"/>
      <c r="I599" s="761"/>
    </row>
    <row r="600" spans="6:9" x14ac:dyDescent="0.25">
      <c r="F600" s="761"/>
      <c r="G600" s="761"/>
      <c r="H600" s="761"/>
      <c r="I600" s="761"/>
    </row>
    <row r="601" spans="6:9" x14ac:dyDescent="0.25">
      <c r="F601" s="761"/>
      <c r="G601" s="761"/>
      <c r="H601" s="761"/>
      <c r="I601" s="761"/>
    </row>
    <row r="602" spans="6:9" x14ac:dyDescent="0.25">
      <c r="F602" s="761"/>
      <c r="G602" s="761"/>
      <c r="H602" s="761"/>
      <c r="I602" s="761"/>
    </row>
    <row r="603" spans="6:9" x14ac:dyDescent="0.25">
      <c r="F603" s="761"/>
      <c r="G603" s="761"/>
      <c r="H603" s="761"/>
      <c r="I603" s="761"/>
    </row>
    <row r="604" spans="6:9" x14ac:dyDescent="0.25">
      <c r="F604" s="761"/>
      <c r="G604" s="761"/>
      <c r="H604" s="761"/>
      <c r="I604" s="761"/>
    </row>
    <row r="605" spans="6:9" x14ac:dyDescent="0.25">
      <c r="F605" s="761"/>
      <c r="G605" s="761"/>
      <c r="H605" s="761"/>
      <c r="I605" s="761"/>
    </row>
    <row r="606" spans="6:9" x14ac:dyDescent="0.25">
      <c r="F606" s="761"/>
      <c r="G606" s="761"/>
      <c r="H606" s="761"/>
      <c r="I606" s="761"/>
    </row>
    <row r="607" spans="6:9" x14ac:dyDescent="0.25">
      <c r="F607" s="761"/>
      <c r="G607" s="761"/>
      <c r="H607" s="761"/>
      <c r="I607" s="761"/>
    </row>
    <row r="608" spans="6:9" x14ac:dyDescent="0.25">
      <c r="F608" s="761"/>
      <c r="G608" s="761"/>
      <c r="H608" s="761"/>
      <c r="I608" s="761"/>
    </row>
    <row r="609" spans="6:9" x14ac:dyDescent="0.25">
      <c r="F609" s="761"/>
      <c r="G609" s="761"/>
      <c r="H609" s="761"/>
      <c r="I609" s="761"/>
    </row>
    <row r="610" spans="6:9" x14ac:dyDescent="0.25">
      <c r="F610" s="761"/>
      <c r="G610" s="761"/>
      <c r="H610" s="761"/>
      <c r="I610" s="761"/>
    </row>
    <row r="611" spans="6:9" x14ac:dyDescent="0.25">
      <c r="F611" s="761"/>
      <c r="G611" s="761"/>
      <c r="H611" s="761"/>
      <c r="I611" s="761"/>
    </row>
    <row r="612" spans="6:9" x14ac:dyDescent="0.25">
      <c r="F612" s="761"/>
      <c r="G612" s="761"/>
      <c r="H612" s="761"/>
      <c r="I612" s="761"/>
    </row>
    <row r="613" spans="6:9" x14ac:dyDescent="0.25">
      <c r="F613" s="761"/>
      <c r="G613" s="761"/>
      <c r="H613" s="761"/>
      <c r="I613" s="761"/>
    </row>
    <row r="614" spans="6:9" x14ac:dyDescent="0.25">
      <c r="F614" s="761"/>
      <c r="G614" s="761"/>
      <c r="H614" s="761"/>
      <c r="I614" s="761"/>
    </row>
    <row r="615" spans="6:9" x14ac:dyDescent="0.25">
      <c r="F615" s="761"/>
      <c r="G615" s="761"/>
      <c r="H615" s="761"/>
      <c r="I615" s="761"/>
    </row>
    <row r="616" spans="6:9" x14ac:dyDescent="0.25">
      <c r="F616" s="761"/>
      <c r="G616" s="761"/>
      <c r="H616" s="761"/>
      <c r="I616" s="761"/>
    </row>
    <row r="617" spans="6:9" x14ac:dyDescent="0.25">
      <c r="F617" s="761"/>
      <c r="G617" s="761"/>
      <c r="H617" s="761"/>
      <c r="I617" s="761"/>
    </row>
    <row r="618" spans="6:9" x14ac:dyDescent="0.25">
      <c r="F618" s="761"/>
      <c r="G618" s="761"/>
      <c r="H618" s="761"/>
      <c r="I618" s="761"/>
    </row>
    <row r="619" spans="6:9" x14ac:dyDescent="0.25">
      <c r="F619" s="761"/>
      <c r="G619" s="761"/>
      <c r="H619" s="761"/>
      <c r="I619" s="761"/>
    </row>
    <row r="620" spans="6:9" x14ac:dyDescent="0.25">
      <c r="F620" s="761"/>
      <c r="G620" s="761"/>
      <c r="H620" s="761"/>
      <c r="I620" s="761"/>
    </row>
    <row r="621" spans="6:9" x14ac:dyDescent="0.25">
      <c r="F621" s="761"/>
      <c r="G621" s="761"/>
      <c r="H621" s="761"/>
      <c r="I621" s="761"/>
    </row>
    <row r="622" spans="6:9" x14ac:dyDescent="0.25">
      <c r="F622" s="761"/>
      <c r="G622" s="761"/>
      <c r="H622" s="761"/>
      <c r="I622" s="761"/>
    </row>
    <row r="623" spans="6:9" x14ac:dyDescent="0.25">
      <c r="F623" s="761"/>
      <c r="G623" s="761"/>
      <c r="H623" s="761"/>
      <c r="I623" s="761"/>
    </row>
    <row r="624" spans="6:9" x14ac:dyDescent="0.25">
      <c r="F624" s="761"/>
      <c r="G624" s="761"/>
      <c r="H624" s="761"/>
      <c r="I624" s="761"/>
    </row>
    <row r="625" spans="6:9" x14ac:dyDescent="0.25">
      <c r="F625" s="761"/>
      <c r="G625" s="761"/>
      <c r="H625" s="761"/>
      <c r="I625" s="761"/>
    </row>
    <row r="626" spans="6:9" x14ac:dyDescent="0.25">
      <c r="F626" s="761"/>
      <c r="G626" s="761"/>
      <c r="H626" s="761"/>
      <c r="I626" s="761"/>
    </row>
    <row r="627" spans="6:9" x14ac:dyDescent="0.25">
      <c r="F627" s="761"/>
      <c r="G627" s="761"/>
      <c r="H627" s="761"/>
      <c r="I627" s="761"/>
    </row>
    <row r="628" spans="6:9" x14ac:dyDescent="0.25">
      <c r="F628" s="761"/>
      <c r="G628" s="761"/>
      <c r="H628" s="761"/>
      <c r="I628" s="761"/>
    </row>
    <row r="629" spans="6:9" x14ac:dyDescent="0.25">
      <c r="F629" s="761"/>
      <c r="G629" s="761"/>
      <c r="H629" s="761"/>
      <c r="I629" s="761"/>
    </row>
    <row r="630" spans="6:9" x14ac:dyDescent="0.25">
      <c r="F630" s="761"/>
      <c r="G630" s="761"/>
      <c r="H630" s="761"/>
      <c r="I630" s="761"/>
    </row>
    <row r="631" spans="6:9" x14ac:dyDescent="0.25">
      <c r="F631" s="761"/>
      <c r="G631" s="761"/>
      <c r="H631" s="761"/>
      <c r="I631" s="761"/>
    </row>
    <row r="632" spans="6:9" x14ac:dyDescent="0.25">
      <c r="F632" s="761"/>
      <c r="G632" s="761"/>
      <c r="H632" s="761"/>
      <c r="I632" s="761"/>
    </row>
    <row r="633" spans="6:9" x14ac:dyDescent="0.25">
      <c r="F633" s="761"/>
      <c r="G633" s="761"/>
      <c r="H633" s="761"/>
      <c r="I633" s="761"/>
    </row>
    <row r="634" spans="6:9" x14ac:dyDescent="0.25">
      <c r="F634" s="761"/>
      <c r="G634" s="761"/>
      <c r="H634" s="761"/>
      <c r="I634" s="761"/>
    </row>
    <row r="635" spans="6:9" x14ac:dyDescent="0.25">
      <c r="F635" s="761"/>
      <c r="G635" s="761"/>
      <c r="H635" s="761"/>
      <c r="I635" s="761"/>
    </row>
    <row r="636" spans="6:9" x14ac:dyDescent="0.25">
      <c r="F636" s="761"/>
      <c r="G636" s="761"/>
      <c r="H636" s="761"/>
      <c r="I636" s="761"/>
    </row>
    <row r="637" spans="6:9" x14ac:dyDescent="0.25">
      <c r="F637" s="761"/>
      <c r="G637" s="761"/>
      <c r="H637" s="761"/>
      <c r="I637" s="761"/>
    </row>
    <row r="638" spans="6:9" x14ac:dyDescent="0.25">
      <c r="F638" s="761"/>
      <c r="G638" s="761"/>
      <c r="H638" s="761"/>
      <c r="I638" s="761"/>
    </row>
    <row r="639" spans="6:9" x14ac:dyDescent="0.25">
      <c r="F639" s="761"/>
      <c r="G639" s="761"/>
      <c r="H639" s="761"/>
      <c r="I639" s="761"/>
    </row>
    <row r="640" spans="6:9" x14ac:dyDescent="0.25">
      <c r="F640" s="761"/>
      <c r="G640" s="761"/>
      <c r="H640" s="761"/>
      <c r="I640" s="761"/>
    </row>
    <row r="641" spans="6:9" x14ac:dyDescent="0.25">
      <c r="F641" s="761"/>
      <c r="G641" s="761"/>
      <c r="H641" s="761"/>
      <c r="I641" s="761"/>
    </row>
    <row r="642" spans="6:9" x14ac:dyDescent="0.25">
      <c r="F642" s="761"/>
      <c r="G642" s="761"/>
      <c r="H642" s="761"/>
      <c r="I642" s="761"/>
    </row>
    <row r="643" spans="6:9" x14ac:dyDescent="0.25">
      <c r="F643" s="761"/>
      <c r="G643" s="761"/>
      <c r="H643" s="761"/>
      <c r="I643" s="761"/>
    </row>
    <row r="644" spans="6:9" x14ac:dyDescent="0.25">
      <c r="F644" s="761"/>
      <c r="G644" s="761"/>
      <c r="H644" s="761"/>
      <c r="I644" s="761"/>
    </row>
    <row r="645" spans="6:9" x14ac:dyDescent="0.25">
      <c r="F645" s="761"/>
      <c r="G645" s="761"/>
      <c r="H645" s="761"/>
      <c r="I645" s="761"/>
    </row>
    <row r="646" spans="6:9" x14ac:dyDescent="0.25">
      <c r="F646" s="761"/>
      <c r="G646" s="761"/>
      <c r="H646" s="761"/>
      <c r="I646" s="761"/>
    </row>
    <row r="647" spans="6:9" x14ac:dyDescent="0.25">
      <c r="F647" s="761"/>
      <c r="G647" s="761"/>
      <c r="H647" s="761"/>
      <c r="I647" s="761"/>
    </row>
    <row r="648" spans="6:9" x14ac:dyDescent="0.25">
      <c r="F648" s="761"/>
      <c r="G648" s="761"/>
      <c r="H648" s="761"/>
      <c r="I648" s="761"/>
    </row>
    <row r="649" spans="6:9" x14ac:dyDescent="0.25">
      <c r="F649" s="761"/>
      <c r="G649" s="761"/>
      <c r="H649" s="761"/>
      <c r="I649" s="761"/>
    </row>
    <row r="650" spans="6:9" x14ac:dyDescent="0.25">
      <c r="F650" s="761"/>
      <c r="G650" s="761"/>
      <c r="H650" s="761"/>
      <c r="I650" s="761"/>
    </row>
    <row r="651" spans="6:9" x14ac:dyDescent="0.25">
      <c r="F651" s="761"/>
      <c r="G651" s="761"/>
      <c r="H651" s="761"/>
      <c r="I651" s="761"/>
    </row>
    <row r="652" spans="6:9" x14ac:dyDescent="0.25">
      <c r="F652" s="761"/>
      <c r="G652" s="761"/>
      <c r="H652" s="761"/>
      <c r="I652" s="761"/>
    </row>
    <row r="653" spans="6:9" x14ac:dyDescent="0.25">
      <c r="F653" s="761"/>
      <c r="G653" s="761"/>
      <c r="H653" s="761"/>
      <c r="I653" s="761"/>
    </row>
    <row r="654" spans="6:9" x14ac:dyDescent="0.25">
      <c r="F654" s="761"/>
      <c r="G654" s="761"/>
      <c r="H654" s="761"/>
      <c r="I654" s="761"/>
    </row>
    <row r="655" spans="6:9" x14ac:dyDescent="0.25">
      <c r="F655" s="761"/>
      <c r="G655" s="761"/>
      <c r="H655" s="761"/>
      <c r="I655" s="761"/>
    </row>
    <row r="656" spans="6:9" x14ac:dyDescent="0.25">
      <c r="F656" s="761"/>
      <c r="G656" s="761"/>
      <c r="H656" s="761"/>
      <c r="I656" s="761"/>
    </row>
    <row r="657" spans="6:9" x14ac:dyDescent="0.25">
      <c r="F657" s="761"/>
      <c r="G657" s="761"/>
      <c r="H657" s="761"/>
      <c r="I657" s="761"/>
    </row>
    <row r="658" spans="6:9" x14ac:dyDescent="0.25">
      <c r="F658" s="761"/>
      <c r="G658" s="761"/>
      <c r="H658" s="761"/>
      <c r="I658" s="761"/>
    </row>
    <row r="659" spans="6:9" x14ac:dyDescent="0.25">
      <c r="F659" s="761"/>
      <c r="G659" s="761"/>
      <c r="H659" s="761"/>
      <c r="I659" s="761"/>
    </row>
    <row r="660" spans="6:9" x14ac:dyDescent="0.25">
      <c r="F660" s="761"/>
      <c r="G660" s="761"/>
      <c r="H660" s="761"/>
      <c r="I660" s="761"/>
    </row>
    <row r="661" spans="6:9" x14ac:dyDescent="0.25">
      <c r="F661" s="761"/>
      <c r="G661" s="761"/>
      <c r="H661" s="761"/>
      <c r="I661" s="761"/>
    </row>
    <row r="662" spans="6:9" x14ac:dyDescent="0.25">
      <c r="F662" s="761"/>
      <c r="G662" s="761"/>
      <c r="H662" s="761"/>
      <c r="I662" s="761"/>
    </row>
    <row r="663" spans="6:9" x14ac:dyDescent="0.25">
      <c r="F663" s="761"/>
      <c r="G663" s="761"/>
      <c r="H663" s="761"/>
      <c r="I663" s="761"/>
    </row>
    <row r="664" spans="6:9" x14ac:dyDescent="0.25">
      <c r="F664" s="761"/>
      <c r="G664" s="761"/>
      <c r="H664" s="761"/>
      <c r="I664" s="761"/>
    </row>
    <row r="665" spans="6:9" x14ac:dyDescent="0.25">
      <c r="F665" s="761"/>
      <c r="G665" s="761"/>
      <c r="H665" s="761"/>
      <c r="I665" s="761"/>
    </row>
    <row r="666" spans="6:9" x14ac:dyDescent="0.25">
      <c r="F666" s="761"/>
      <c r="G666" s="761"/>
      <c r="H666" s="761"/>
      <c r="I666" s="761"/>
    </row>
    <row r="667" spans="6:9" x14ac:dyDescent="0.25">
      <c r="F667" s="761"/>
      <c r="G667" s="761"/>
      <c r="H667" s="761"/>
      <c r="I667" s="761"/>
    </row>
    <row r="668" spans="6:9" x14ac:dyDescent="0.25">
      <c r="F668" s="761"/>
      <c r="G668" s="761"/>
      <c r="H668" s="761"/>
      <c r="I668" s="761"/>
    </row>
    <row r="669" spans="6:9" x14ac:dyDescent="0.25">
      <c r="F669" s="761"/>
      <c r="G669" s="761"/>
      <c r="H669" s="761"/>
      <c r="I669" s="761"/>
    </row>
    <row r="670" spans="6:9" x14ac:dyDescent="0.25">
      <c r="F670" s="761"/>
      <c r="G670" s="761"/>
      <c r="H670" s="761"/>
      <c r="I670" s="761"/>
    </row>
    <row r="671" spans="6:9" x14ac:dyDescent="0.25">
      <c r="F671" s="761"/>
      <c r="G671" s="761"/>
      <c r="H671" s="761"/>
      <c r="I671" s="761"/>
    </row>
    <row r="672" spans="6:9" x14ac:dyDescent="0.25">
      <c r="F672" s="761"/>
      <c r="G672" s="761"/>
      <c r="H672" s="761"/>
      <c r="I672" s="761"/>
    </row>
    <row r="673" spans="6:9" x14ac:dyDescent="0.25">
      <c r="F673" s="761"/>
      <c r="G673" s="761"/>
      <c r="H673" s="761"/>
      <c r="I673" s="761"/>
    </row>
    <row r="674" spans="6:9" x14ac:dyDescent="0.25">
      <c r="F674" s="761"/>
      <c r="G674" s="761"/>
      <c r="H674" s="761"/>
      <c r="I674" s="761"/>
    </row>
    <row r="675" spans="6:9" x14ac:dyDescent="0.25">
      <c r="F675" s="761"/>
      <c r="G675" s="761"/>
      <c r="H675" s="761"/>
      <c r="I675" s="761"/>
    </row>
    <row r="676" spans="6:9" x14ac:dyDescent="0.25">
      <c r="F676" s="761"/>
      <c r="G676" s="761"/>
      <c r="H676" s="761"/>
      <c r="I676" s="761"/>
    </row>
    <row r="677" spans="6:9" x14ac:dyDescent="0.25">
      <c r="F677" s="761"/>
      <c r="G677" s="761"/>
      <c r="H677" s="761"/>
      <c r="I677" s="761"/>
    </row>
    <row r="678" spans="6:9" x14ac:dyDescent="0.25">
      <c r="F678" s="761"/>
      <c r="G678" s="761"/>
      <c r="H678" s="761"/>
      <c r="I678" s="761"/>
    </row>
    <row r="679" spans="6:9" x14ac:dyDescent="0.25">
      <c r="F679" s="761"/>
      <c r="G679" s="761"/>
      <c r="H679" s="761"/>
      <c r="I679" s="761"/>
    </row>
    <row r="680" spans="6:9" x14ac:dyDescent="0.25">
      <c r="F680" s="761"/>
      <c r="G680" s="761"/>
      <c r="H680" s="761"/>
      <c r="I680" s="761"/>
    </row>
    <row r="681" spans="6:9" x14ac:dyDescent="0.25">
      <c r="F681" s="761"/>
      <c r="G681" s="761"/>
      <c r="H681" s="761"/>
      <c r="I681" s="761"/>
    </row>
    <row r="682" spans="6:9" x14ac:dyDescent="0.25">
      <c r="F682" s="761"/>
      <c r="G682" s="761"/>
      <c r="H682" s="761"/>
      <c r="I682" s="761"/>
    </row>
    <row r="683" spans="6:9" x14ac:dyDescent="0.25">
      <c r="F683" s="761"/>
      <c r="G683" s="761"/>
      <c r="H683" s="761"/>
      <c r="I683" s="761"/>
    </row>
    <row r="684" spans="6:9" x14ac:dyDescent="0.25">
      <c r="F684" s="761"/>
      <c r="G684" s="761"/>
      <c r="H684" s="761"/>
      <c r="I684" s="761"/>
    </row>
    <row r="685" spans="6:9" x14ac:dyDescent="0.25">
      <c r="F685" s="761"/>
      <c r="G685" s="761"/>
      <c r="H685" s="761"/>
      <c r="I685" s="761"/>
    </row>
    <row r="686" spans="6:9" x14ac:dyDescent="0.25">
      <c r="F686" s="761"/>
      <c r="G686" s="761"/>
      <c r="H686" s="761"/>
      <c r="I686" s="761"/>
    </row>
    <row r="687" spans="6:9" x14ac:dyDescent="0.25">
      <c r="F687" s="761"/>
      <c r="G687" s="761"/>
      <c r="H687" s="761"/>
      <c r="I687" s="761"/>
    </row>
    <row r="688" spans="6:9" x14ac:dyDescent="0.25">
      <c r="F688" s="761"/>
      <c r="G688" s="761"/>
      <c r="H688" s="761"/>
      <c r="I688" s="761"/>
    </row>
    <row r="689" spans="6:9" x14ac:dyDescent="0.25">
      <c r="F689" s="761"/>
      <c r="G689" s="761"/>
      <c r="H689" s="761"/>
      <c r="I689" s="761"/>
    </row>
    <row r="690" spans="6:9" x14ac:dyDescent="0.25">
      <c r="F690" s="761"/>
      <c r="G690" s="761"/>
      <c r="H690" s="761"/>
      <c r="I690" s="761"/>
    </row>
    <row r="691" spans="6:9" x14ac:dyDescent="0.25">
      <c r="F691" s="761"/>
      <c r="G691" s="761"/>
      <c r="H691" s="761"/>
      <c r="I691" s="761"/>
    </row>
    <row r="692" spans="6:9" x14ac:dyDescent="0.25">
      <c r="F692" s="761"/>
      <c r="G692" s="761"/>
      <c r="H692" s="761"/>
      <c r="I692" s="761"/>
    </row>
    <row r="693" spans="6:9" x14ac:dyDescent="0.25">
      <c r="F693" s="761"/>
      <c r="G693" s="761"/>
      <c r="H693" s="761"/>
      <c r="I693" s="761"/>
    </row>
    <row r="694" spans="6:9" x14ac:dyDescent="0.25">
      <c r="F694" s="761"/>
      <c r="G694" s="761"/>
      <c r="H694" s="761"/>
      <c r="I694" s="761"/>
    </row>
    <row r="695" spans="6:9" x14ac:dyDescent="0.25">
      <c r="F695" s="761"/>
      <c r="G695" s="761"/>
      <c r="H695" s="761"/>
      <c r="I695" s="761"/>
    </row>
    <row r="696" spans="6:9" x14ac:dyDescent="0.25">
      <c r="F696" s="761"/>
      <c r="G696" s="761"/>
      <c r="H696" s="761"/>
      <c r="I696" s="761"/>
    </row>
    <row r="697" spans="6:9" x14ac:dyDescent="0.25">
      <c r="F697" s="761"/>
      <c r="G697" s="761"/>
      <c r="H697" s="761"/>
      <c r="I697" s="761"/>
    </row>
    <row r="698" spans="6:9" x14ac:dyDescent="0.25">
      <c r="F698" s="761"/>
      <c r="G698" s="761"/>
      <c r="H698" s="761"/>
      <c r="I698" s="761"/>
    </row>
    <row r="699" spans="6:9" x14ac:dyDescent="0.25">
      <c r="F699" s="761"/>
      <c r="G699" s="761"/>
      <c r="H699" s="761"/>
      <c r="I699" s="761"/>
    </row>
    <row r="700" spans="6:9" x14ac:dyDescent="0.25">
      <c r="F700" s="761"/>
      <c r="G700" s="761"/>
      <c r="H700" s="761"/>
      <c r="I700" s="761"/>
    </row>
    <row r="701" spans="6:9" x14ac:dyDescent="0.25">
      <c r="F701" s="761"/>
      <c r="G701" s="761"/>
      <c r="H701" s="761"/>
      <c r="I701" s="761"/>
    </row>
    <row r="702" spans="6:9" x14ac:dyDescent="0.25">
      <c r="F702" s="761"/>
      <c r="G702" s="761"/>
      <c r="H702" s="761"/>
      <c r="I702" s="761"/>
    </row>
    <row r="703" spans="6:9" x14ac:dyDescent="0.25">
      <c r="F703" s="761"/>
      <c r="G703" s="761"/>
      <c r="H703" s="761"/>
      <c r="I703" s="761"/>
    </row>
    <row r="704" spans="6:9" x14ac:dyDescent="0.25">
      <c r="F704" s="761"/>
      <c r="G704" s="761"/>
      <c r="H704" s="761"/>
      <c r="I704" s="761"/>
    </row>
    <row r="705" spans="6:9" x14ac:dyDescent="0.25">
      <c r="F705" s="761"/>
      <c r="G705" s="761"/>
      <c r="H705" s="761"/>
      <c r="I705" s="761"/>
    </row>
    <row r="706" spans="6:9" x14ac:dyDescent="0.25">
      <c r="F706" s="761"/>
      <c r="G706" s="761"/>
      <c r="H706" s="761"/>
      <c r="I706" s="761"/>
    </row>
    <row r="707" spans="6:9" x14ac:dyDescent="0.25">
      <c r="F707" s="761"/>
      <c r="G707" s="761"/>
      <c r="H707" s="761"/>
      <c r="I707" s="761"/>
    </row>
    <row r="708" spans="6:9" x14ac:dyDescent="0.25">
      <c r="F708" s="761"/>
      <c r="G708" s="761"/>
      <c r="H708" s="761"/>
      <c r="I708" s="761"/>
    </row>
    <row r="709" spans="6:9" x14ac:dyDescent="0.25">
      <c r="F709" s="761"/>
      <c r="G709" s="761"/>
      <c r="H709" s="761"/>
      <c r="I709" s="761"/>
    </row>
    <row r="710" spans="6:9" x14ac:dyDescent="0.25">
      <c r="F710" s="761"/>
      <c r="G710" s="761"/>
      <c r="H710" s="761"/>
      <c r="I710" s="761"/>
    </row>
    <row r="711" spans="6:9" x14ac:dyDescent="0.25">
      <c r="F711" s="761"/>
      <c r="G711" s="761"/>
      <c r="H711" s="761"/>
      <c r="I711" s="761"/>
    </row>
    <row r="712" spans="6:9" x14ac:dyDescent="0.25">
      <c r="F712" s="761"/>
      <c r="G712" s="761"/>
      <c r="H712" s="761"/>
      <c r="I712" s="761"/>
    </row>
    <row r="713" spans="6:9" x14ac:dyDescent="0.25">
      <c r="F713" s="761"/>
      <c r="G713" s="761"/>
      <c r="H713" s="761"/>
      <c r="I713" s="761"/>
    </row>
    <row r="714" spans="6:9" x14ac:dyDescent="0.25">
      <c r="F714" s="761"/>
      <c r="G714" s="761"/>
      <c r="H714" s="761"/>
      <c r="I714" s="761"/>
    </row>
    <row r="715" spans="6:9" x14ac:dyDescent="0.25">
      <c r="F715" s="761"/>
      <c r="G715" s="761"/>
      <c r="H715" s="761"/>
      <c r="I715" s="761"/>
    </row>
    <row r="716" spans="6:9" x14ac:dyDescent="0.25">
      <c r="F716" s="761"/>
      <c r="G716" s="761"/>
      <c r="H716" s="761"/>
      <c r="I716" s="761"/>
    </row>
    <row r="717" spans="6:9" x14ac:dyDescent="0.25">
      <c r="F717" s="761"/>
      <c r="G717" s="761"/>
      <c r="H717" s="761"/>
      <c r="I717" s="761"/>
    </row>
    <row r="718" spans="6:9" x14ac:dyDescent="0.25">
      <c r="F718" s="761"/>
      <c r="G718" s="761"/>
      <c r="H718" s="761"/>
      <c r="I718" s="761"/>
    </row>
    <row r="719" spans="6:9" x14ac:dyDescent="0.25">
      <c r="F719" s="761"/>
      <c r="G719" s="761"/>
      <c r="H719" s="761"/>
      <c r="I719" s="761"/>
    </row>
    <row r="720" spans="6:9" x14ac:dyDescent="0.25">
      <c r="F720" s="761"/>
      <c r="G720" s="761"/>
      <c r="H720" s="761"/>
      <c r="I720" s="761"/>
    </row>
    <row r="721" spans="6:9" x14ac:dyDescent="0.25">
      <c r="F721" s="761"/>
      <c r="G721" s="761"/>
      <c r="H721" s="761"/>
      <c r="I721" s="761"/>
    </row>
    <row r="722" spans="6:9" x14ac:dyDescent="0.25">
      <c r="F722" s="761"/>
      <c r="G722" s="761"/>
      <c r="H722" s="761"/>
      <c r="I722" s="761"/>
    </row>
    <row r="723" spans="6:9" x14ac:dyDescent="0.25">
      <c r="F723" s="761"/>
      <c r="G723" s="761"/>
      <c r="H723" s="761"/>
      <c r="I723" s="761"/>
    </row>
    <row r="724" spans="6:9" x14ac:dyDescent="0.25">
      <c r="F724" s="761"/>
      <c r="G724" s="761"/>
      <c r="H724" s="761"/>
      <c r="I724" s="761"/>
    </row>
    <row r="725" spans="6:9" x14ac:dyDescent="0.25">
      <c r="F725" s="761"/>
      <c r="G725" s="761"/>
      <c r="H725" s="761"/>
      <c r="I725" s="761"/>
    </row>
    <row r="726" spans="6:9" x14ac:dyDescent="0.25">
      <c r="F726" s="761"/>
      <c r="G726" s="761"/>
      <c r="H726" s="761"/>
      <c r="I726" s="761"/>
    </row>
    <row r="727" spans="6:9" x14ac:dyDescent="0.25">
      <c r="F727" s="761"/>
      <c r="G727" s="761"/>
      <c r="H727" s="761"/>
      <c r="I727" s="761"/>
    </row>
    <row r="728" spans="6:9" x14ac:dyDescent="0.25">
      <c r="F728" s="761"/>
      <c r="G728" s="761"/>
      <c r="H728" s="761"/>
      <c r="I728" s="761"/>
    </row>
    <row r="729" spans="6:9" x14ac:dyDescent="0.25">
      <c r="F729" s="761"/>
      <c r="G729" s="761"/>
      <c r="H729" s="761"/>
      <c r="I729" s="761"/>
    </row>
    <row r="730" spans="6:9" x14ac:dyDescent="0.25">
      <c r="F730" s="761"/>
      <c r="G730" s="761"/>
      <c r="H730" s="761"/>
      <c r="I730" s="761"/>
    </row>
    <row r="731" spans="6:9" x14ac:dyDescent="0.25">
      <c r="F731" s="761"/>
      <c r="G731" s="761"/>
      <c r="H731" s="761"/>
      <c r="I731" s="761"/>
    </row>
    <row r="732" spans="6:9" x14ac:dyDescent="0.25">
      <c r="F732" s="761"/>
      <c r="G732" s="761"/>
      <c r="H732" s="761"/>
      <c r="I732" s="761"/>
    </row>
    <row r="733" spans="6:9" x14ac:dyDescent="0.25">
      <c r="F733" s="761"/>
      <c r="G733" s="761"/>
      <c r="H733" s="761"/>
      <c r="I733" s="761"/>
    </row>
    <row r="734" spans="6:9" x14ac:dyDescent="0.25">
      <c r="F734" s="761"/>
      <c r="G734" s="761"/>
      <c r="H734" s="761"/>
      <c r="I734" s="761"/>
    </row>
    <row r="735" spans="6:9" x14ac:dyDescent="0.25">
      <c r="F735" s="761"/>
      <c r="G735" s="761"/>
      <c r="H735" s="761"/>
      <c r="I735" s="761"/>
    </row>
    <row r="736" spans="6:9" x14ac:dyDescent="0.25">
      <c r="F736" s="761"/>
      <c r="G736" s="761"/>
      <c r="H736" s="761"/>
      <c r="I736" s="761"/>
    </row>
    <row r="737" spans="6:9" x14ac:dyDescent="0.25">
      <c r="F737" s="761"/>
      <c r="G737" s="761"/>
      <c r="H737" s="761"/>
      <c r="I737" s="761"/>
    </row>
    <row r="738" spans="6:9" x14ac:dyDescent="0.25">
      <c r="F738" s="761"/>
      <c r="G738" s="761"/>
      <c r="H738" s="761"/>
      <c r="I738" s="761"/>
    </row>
    <row r="739" spans="6:9" x14ac:dyDescent="0.25">
      <c r="F739" s="761"/>
      <c r="G739" s="761"/>
      <c r="H739" s="761"/>
      <c r="I739" s="761"/>
    </row>
    <row r="740" spans="6:9" x14ac:dyDescent="0.25">
      <c r="F740" s="761"/>
      <c r="G740" s="761"/>
      <c r="H740" s="761"/>
      <c r="I740" s="761"/>
    </row>
    <row r="741" spans="6:9" x14ac:dyDescent="0.25">
      <c r="F741" s="761"/>
      <c r="G741" s="761"/>
      <c r="H741" s="761"/>
      <c r="I741" s="761"/>
    </row>
    <row r="742" spans="6:9" x14ac:dyDescent="0.25">
      <c r="F742" s="761"/>
      <c r="G742" s="761"/>
      <c r="H742" s="761"/>
      <c r="I742" s="761"/>
    </row>
    <row r="743" spans="6:9" x14ac:dyDescent="0.25">
      <c r="F743" s="761"/>
      <c r="G743" s="761"/>
      <c r="H743" s="761"/>
      <c r="I743" s="761"/>
    </row>
    <row r="744" spans="6:9" x14ac:dyDescent="0.25">
      <c r="F744" s="761"/>
      <c r="G744" s="761"/>
      <c r="H744" s="761"/>
      <c r="I744" s="761"/>
    </row>
    <row r="745" spans="6:9" x14ac:dyDescent="0.25">
      <c r="F745" s="761"/>
      <c r="G745" s="761"/>
      <c r="H745" s="761"/>
      <c r="I745" s="761"/>
    </row>
    <row r="746" spans="6:9" x14ac:dyDescent="0.25">
      <c r="F746" s="761"/>
      <c r="G746" s="761"/>
      <c r="H746" s="761"/>
      <c r="I746" s="761"/>
    </row>
    <row r="747" spans="6:9" x14ac:dyDescent="0.25">
      <c r="F747" s="761"/>
      <c r="G747" s="761"/>
      <c r="H747" s="761"/>
      <c r="I747" s="761"/>
    </row>
    <row r="748" spans="6:9" x14ac:dyDescent="0.25">
      <c r="F748" s="761"/>
      <c r="G748" s="761"/>
      <c r="H748" s="761"/>
      <c r="I748" s="761"/>
    </row>
    <row r="749" spans="6:9" x14ac:dyDescent="0.25">
      <c r="F749" s="761"/>
      <c r="G749" s="761"/>
      <c r="H749" s="761"/>
      <c r="I749" s="761"/>
    </row>
    <row r="750" spans="6:9" x14ac:dyDescent="0.25">
      <c r="F750" s="761"/>
      <c r="G750" s="761"/>
      <c r="H750" s="761"/>
      <c r="I750" s="761"/>
    </row>
    <row r="751" spans="6:9" x14ac:dyDescent="0.25">
      <c r="F751" s="761"/>
      <c r="G751" s="761"/>
      <c r="H751" s="761"/>
      <c r="I751" s="761"/>
    </row>
    <row r="752" spans="6:9" x14ac:dyDescent="0.25">
      <c r="F752" s="761"/>
      <c r="G752" s="761"/>
      <c r="H752" s="761"/>
      <c r="I752" s="761"/>
    </row>
    <row r="753" spans="6:9" x14ac:dyDescent="0.25">
      <c r="F753" s="761"/>
      <c r="G753" s="761"/>
      <c r="H753" s="761"/>
      <c r="I753" s="761"/>
    </row>
    <row r="754" spans="6:9" x14ac:dyDescent="0.25">
      <c r="F754" s="761"/>
      <c r="G754" s="761"/>
      <c r="H754" s="761"/>
      <c r="I754" s="761"/>
    </row>
    <row r="755" spans="6:9" x14ac:dyDescent="0.25">
      <c r="F755" s="761"/>
      <c r="G755" s="761"/>
      <c r="H755" s="761"/>
      <c r="I755" s="761"/>
    </row>
    <row r="756" spans="6:9" x14ac:dyDescent="0.25">
      <c r="F756" s="761"/>
      <c r="G756" s="761"/>
      <c r="H756" s="761"/>
      <c r="I756" s="761"/>
    </row>
    <row r="757" spans="6:9" x14ac:dyDescent="0.25">
      <c r="F757" s="761"/>
      <c r="G757" s="761"/>
      <c r="H757" s="761"/>
      <c r="I757" s="761"/>
    </row>
    <row r="758" spans="6:9" x14ac:dyDescent="0.25">
      <c r="F758" s="761"/>
      <c r="G758" s="761"/>
      <c r="H758" s="761"/>
      <c r="I758" s="761"/>
    </row>
    <row r="759" spans="6:9" x14ac:dyDescent="0.25">
      <c r="F759" s="761"/>
      <c r="G759" s="761"/>
      <c r="H759" s="761"/>
      <c r="I759" s="761"/>
    </row>
    <row r="760" spans="6:9" x14ac:dyDescent="0.25">
      <c r="F760" s="761"/>
      <c r="G760" s="761"/>
      <c r="H760" s="761"/>
      <c r="I760" s="761"/>
    </row>
    <row r="761" spans="6:9" x14ac:dyDescent="0.25">
      <c r="F761" s="761"/>
      <c r="G761" s="761"/>
      <c r="H761" s="761"/>
      <c r="I761" s="761"/>
    </row>
    <row r="762" spans="6:9" x14ac:dyDescent="0.25">
      <c r="F762" s="761"/>
      <c r="G762" s="761"/>
      <c r="H762" s="761"/>
      <c r="I762" s="761"/>
    </row>
    <row r="763" spans="6:9" x14ac:dyDescent="0.25">
      <c r="F763" s="761"/>
      <c r="G763" s="761"/>
      <c r="H763" s="761"/>
      <c r="I763" s="761"/>
    </row>
    <row r="764" spans="6:9" x14ac:dyDescent="0.25">
      <c r="F764" s="761"/>
      <c r="G764" s="761"/>
      <c r="H764" s="761"/>
      <c r="I764" s="761"/>
    </row>
    <row r="765" spans="6:9" x14ac:dyDescent="0.25">
      <c r="F765" s="761"/>
      <c r="G765" s="761"/>
      <c r="H765" s="761"/>
      <c r="I765" s="761"/>
    </row>
    <row r="766" spans="6:9" x14ac:dyDescent="0.25">
      <c r="F766" s="761"/>
      <c r="G766" s="761"/>
      <c r="H766" s="761"/>
      <c r="I766" s="761"/>
    </row>
    <row r="767" spans="6:9" x14ac:dyDescent="0.25">
      <c r="F767" s="761"/>
      <c r="G767" s="761"/>
      <c r="H767" s="761"/>
      <c r="I767" s="761"/>
    </row>
    <row r="768" spans="6:9" x14ac:dyDescent="0.25">
      <c r="F768" s="761"/>
      <c r="G768" s="761"/>
      <c r="H768" s="761"/>
      <c r="I768" s="761"/>
    </row>
    <row r="769" spans="6:9" x14ac:dyDescent="0.25">
      <c r="F769" s="761"/>
      <c r="G769" s="761"/>
      <c r="H769" s="761"/>
      <c r="I769" s="761"/>
    </row>
    <row r="770" spans="6:9" x14ac:dyDescent="0.25">
      <c r="F770" s="761"/>
      <c r="G770" s="761"/>
      <c r="H770" s="761"/>
      <c r="I770" s="761"/>
    </row>
    <row r="771" spans="6:9" x14ac:dyDescent="0.25">
      <c r="F771" s="761"/>
      <c r="G771" s="761"/>
      <c r="H771" s="761"/>
      <c r="I771" s="761"/>
    </row>
    <row r="772" spans="6:9" x14ac:dyDescent="0.25">
      <c r="F772" s="761"/>
      <c r="G772" s="761"/>
      <c r="H772" s="761"/>
      <c r="I772" s="761"/>
    </row>
    <row r="773" spans="6:9" x14ac:dyDescent="0.25">
      <c r="F773" s="761"/>
      <c r="G773" s="761"/>
      <c r="H773" s="761"/>
      <c r="I773" s="761"/>
    </row>
    <row r="774" spans="6:9" x14ac:dyDescent="0.25">
      <c r="F774" s="761"/>
      <c r="G774" s="761"/>
      <c r="H774" s="761"/>
      <c r="I774" s="761"/>
    </row>
    <row r="775" spans="6:9" x14ac:dyDescent="0.25">
      <c r="F775" s="761"/>
      <c r="G775" s="761"/>
      <c r="H775" s="761"/>
      <c r="I775" s="761"/>
    </row>
    <row r="776" spans="6:9" x14ac:dyDescent="0.25">
      <c r="F776" s="761"/>
      <c r="G776" s="761"/>
      <c r="H776" s="761"/>
      <c r="I776" s="761"/>
    </row>
    <row r="777" spans="6:9" x14ac:dyDescent="0.25">
      <c r="F777" s="761"/>
      <c r="G777" s="761"/>
      <c r="H777" s="761"/>
      <c r="I777" s="761"/>
    </row>
    <row r="778" spans="6:9" x14ac:dyDescent="0.25">
      <c r="F778" s="761"/>
      <c r="G778" s="761"/>
      <c r="H778" s="761"/>
      <c r="I778" s="761"/>
    </row>
    <row r="779" spans="6:9" x14ac:dyDescent="0.25">
      <c r="F779" s="761"/>
      <c r="G779" s="761"/>
      <c r="H779" s="761"/>
      <c r="I779" s="761"/>
    </row>
    <row r="780" spans="6:9" x14ac:dyDescent="0.25">
      <c r="F780" s="761"/>
      <c r="G780" s="761"/>
      <c r="H780" s="761"/>
      <c r="I780" s="761"/>
    </row>
    <row r="781" spans="6:9" x14ac:dyDescent="0.25">
      <c r="F781" s="761"/>
      <c r="G781" s="761"/>
      <c r="H781" s="761"/>
      <c r="I781" s="761"/>
    </row>
    <row r="782" spans="6:9" x14ac:dyDescent="0.25">
      <c r="F782" s="761"/>
      <c r="G782" s="761"/>
      <c r="H782" s="761"/>
      <c r="I782" s="761"/>
    </row>
    <row r="783" spans="6:9" x14ac:dyDescent="0.25">
      <c r="F783" s="761"/>
      <c r="G783" s="761"/>
      <c r="H783" s="761"/>
      <c r="I783" s="761"/>
    </row>
    <row r="784" spans="6:9" x14ac:dyDescent="0.25">
      <c r="F784" s="761"/>
      <c r="G784" s="761"/>
      <c r="H784" s="761"/>
      <c r="I784" s="761"/>
    </row>
    <row r="785" spans="6:9" x14ac:dyDescent="0.25">
      <c r="F785" s="761"/>
      <c r="G785" s="761"/>
      <c r="H785" s="761"/>
      <c r="I785" s="761"/>
    </row>
    <row r="786" spans="6:9" x14ac:dyDescent="0.25">
      <c r="F786" s="761"/>
      <c r="G786" s="761"/>
      <c r="H786" s="761"/>
      <c r="I786" s="761"/>
    </row>
    <row r="787" spans="6:9" x14ac:dyDescent="0.25">
      <c r="F787" s="761"/>
      <c r="G787" s="761"/>
      <c r="H787" s="761"/>
      <c r="I787" s="761"/>
    </row>
    <row r="788" spans="6:9" x14ac:dyDescent="0.25">
      <c r="F788" s="761"/>
      <c r="G788" s="761"/>
      <c r="H788" s="761"/>
      <c r="I788" s="761"/>
    </row>
    <row r="789" spans="6:9" x14ac:dyDescent="0.25">
      <c r="F789" s="761"/>
      <c r="G789" s="761"/>
      <c r="H789" s="761"/>
      <c r="I789" s="761"/>
    </row>
    <row r="790" spans="6:9" x14ac:dyDescent="0.25">
      <c r="F790" s="761"/>
      <c r="G790" s="761"/>
      <c r="H790" s="761"/>
      <c r="I790" s="761"/>
    </row>
    <row r="791" spans="6:9" x14ac:dyDescent="0.25">
      <c r="F791" s="761"/>
      <c r="G791" s="761"/>
      <c r="H791" s="761"/>
      <c r="I791" s="761"/>
    </row>
    <row r="792" spans="6:9" x14ac:dyDescent="0.25">
      <c r="F792" s="761"/>
      <c r="G792" s="761"/>
      <c r="H792" s="761"/>
      <c r="I792" s="761"/>
    </row>
    <row r="793" spans="6:9" x14ac:dyDescent="0.25">
      <c r="F793" s="761"/>
      <c r="G793" s="761"/>
      <c r="H793" s="761"/>
      <c r="I793" s="761"/>
    </row>
    <row r="794" spans="6:9" x14ac:dyDescent="0.25">
      <c r="F794" s="761"/>
      <c r="G794" s="761"/>
      <c r="H794" s="761"/>
      <c r="I794" s="761"/>
    </row>
    <row r="795" spans="6:9" x14ac:dyDescent="0.25">
      <c r="F795" s="761"/>
      <c r="G795" s="761"/>
      <c r="H795" s="761"/>
      <c r="I795" s="761"/>
    </row>
    <row r="796" spans="6:9" x14ac:dyDescent="0.25">
      <c r="F796" s="761"/>
      <c r="G796" s="761"/>
      <c r="H796" s="761"/>
      <c r="I796" s="761"/>
    </row>
    <row r="797" spans="6:9" x14ac:dyDescent="0.25">
      <c r="F797" s="761"/>
      <c r="G797" s="761"/>
      <c r="H797" s="761"/>
      <c r="I797" s="761"/>
    </row>
    <row r="798" spans="6:9" x14ac:dyDescent="0.25">
      <c r="F798" s="761"/>
      <c r="G798" s="761"/>
      <c r="H798" s="761"/>
      <c r="I798" s="761"/>
    </row>
    <row r="799" spans="6:9" x14ac:dyDescent="0.25">
      <c r="F799" s="761"/>
      <c r="G799" s="761"/>
      <c r="H799" s="761"/>
      <c r="I799" s="761"/>
    </row>
    <row r="800" spans="6:9" x14ac:dyDescent="0.25">
      <c r="F800" s="761"/>
      <c r="G800" s="761"/>
      <c r="H800" s="761"/>
      <c r="I800" s="761"/>
    </row>
    <row r="801" spans="6:9" x14ac:dyDescent="0.25">
      <c r="F801" s="761"/>
      <c r="G801" s="761"/>
      <c r="H801" s="761"/>
      <c r="I801" s="761"/>
    </row>
    <row r="802" spans="6:9" x14ac:dyDescent="0.25">
      <c r="F802" s="761"/>
      <c r="G802" s="761"/>
      <c r="H802" s="761"/>
      <c r="I802" s="761"/>
    </row>
    <row r="803" spans="6:9" x14ac:dyDescent="0.25">
      <c r="F803" s="761"/>
      <c r="G803" s="761"/>
      <c r="H803" s="761"/>
      <c r="I803" s="761"/>
    </row>
    <row r="804" spans="6:9" x14ac:dyDescent="0.25">
      <c r="F804" s="761"/>
      <c r="G804" s="761"/>
      <c r="H804" s="761"/>
      <c r="I804" s="761"/>
    </row>
    <row r="805" spans="6:9" x14ac:dyDescent="0.25">
      <c r="F805" s="761"/>
      <c r="G805" s="761"/>
      <c r="H805" s="761"/>
      <c r="I805" s="761"/>
    </row>
    <row r="806" spans="6:9" x14ac:dyDescent="0.25">
      <c r="F806" s="761"/>
      <c r="G806" s="761"/>
      <c r="H806" s="761"/>
      <c r="I806" s="761"/>
    </row>
    <row r="807" spans="6:9" x14ac:dyDescent="0.25">
      <c r="F807" s="761"/>
      <c r="G807" s="761"/>
      <c r="H807" s="761"/>
      <c r="I807" s="761"/>
    </row>
    <row r="808" spans="6:9" x14ac:dyDescent="0.25">
      <c r="F808" s="761"/>
      <c r="G808" s="761"/>
      <c r="H808" s="761"/>
      <c r="I808" s="761"/>
    </row>
    <row r="809" spans="6:9" x14ac:dyDescent="0.25">
      <c r="F809" s="761"/>
      <c r="G809" s="761"/>
      <c r="H809" s="761"/>
      <c r="I809" s="761"/>
    </row>
    <row r="810" spans="6:9" x14ac:dyDescent="0.25">
      <c r="F810" s="761"/>
      <c r="G810" s="761"/>
      <c r="H810" s="761"/>
      <c r="I810" s="761"/>
    </row>
    <row r="811" spans="6:9" x14ac:dyDescent="0.25">
      <c r="F811" s="761"/>
      <c r="G811" s="761"/>
      <c r="H811" s="761"/>
      <c r="I811" s="761"/>
    </row>
    <row r="812" spans="6:9" x14ac:dyDescent="0.25">
      <c r="F812" s="761"/>
      <c r="G812" s="761"/>
      <c r="H812" s="761"/>
      <c r="I812" s="761"/>
    </row>
    <row r="813" spans="6:9" x14ac:dyDescent="0.25">
      <c r="F813" s="761"/>
      <c r="G813" s="761"/>
      <c r="H813" s="761"/>
      <c r="I813" s="761"/>
    </row>
    <row r="814" spans="6:9" x14ac:dyDescent="0.25">
      <c r="F814" s="761"/>
      <c r="G814" s="761"/>
      <c r="H814" s="761"/>
      <c r="I814" s="761"/>
    </row>
    <row r="815" spans="6:9" x14ac:dyDescent="0.25">
      <c r="F815" s="761"/>
      <c r="G815" s="761"/>
      <c r="H815" s="761"/>
      <c r="I815" s="761"/>
    </row>
    <row r="816" spans="6:9" x14ac:dyDescent="0.25">
      <c r="F816" s="761"/>
      <c r="G816" s="761"/>
      <c r="H816" s="761"/>
      <c r="I816" s="761"/>
    </row>
    <row r="817" spans="6:9" x14ac:dyDescent="0.25">
      <c r="F817" s="761"/>
      <c r="G817" s="761"/>
      <c r="H817" s="761"/>
      <c r="I817" s="761"/>
    </row>
    <row r="818" spans="6:9" x14ac:dyDescent="0.25">
      <c r="F818" s="761"/>
      <c r="G818" s="761"/>
      <c r="H818" s="761"/>
      <c r="I818" s="761"/>
    </row>
    <row r="819" spans="6:9" x14ac:dyDescent="0.25">
      <c r="F819" s="761"/>
      <c r="G819" s="761"/>
      <c r="H819" s="761"/>
      <c r="I819" s="761"/>
    </row>
    <row r="820" spans="6:9" x14ac:dyDescent="0.25">
      <c r="F820" s="761"/>
      <c r="G820" s="761"/>
      <c r="H820" s="761"/>
      <c r="I820" s="761"/>
    </row>
    <row r="821" spans="6:9" x14ac:dyDescent="0.25">
      <c r="F821" s="761"/>
      <c r="G821" s="761"/>
      <c r="H821" s="761"/>
      <c r="I821" s="761"/>
    </row>
    <row r="822" spans="6:9" x14ac:dyDescent="0.25">
      <c r="F822" s="761"/>
      <c r="G822" s="761"/>
      <c r="H822" s="761"/>
      <c r="I822" s="761"/>
    </row>
    <row r="823" spans="6:9" x14ac:dyDescent="0.25">
      <c r="F823" s="761"/>
      <c r="G823" s="761"/>
      <c r="H823" s="761"/>
      <c r="I823" s="761"/>
    </row>
    <row r="824" spans="6:9" x14ac:dyDescent="0.25">
      <c r="F824" s="761"/>
      <c r="G824" s="761"/>
      <c r="H824" s="761"/>
      <c r="I824" s="761"/>
    </row>
    <row r="825" spans="6:9" x14ac:dyDescent="0.25">
      <c r="F825" s="761"/>
      <c r="G825" s="761"/>
      <c r="H825" s="761"/>
      <c r="I825" s="761"/>
    </row>
    <row r="826" spans="6:9" x14ac:dyDescent="0.25">
      <c r="F826" s="761"/>
      <c r="G826" s="761"/>
      <c r="H826" s="761"/>
      <c r="I826" s="761"/>
    </row>
    <row r="827" spans="6:9" x14ac:dyDescent="0.25">
      <c r="F827" s="761"/>
      <c r="G827" s="761"/>
      <c r="H827" s="761"/>
      <c r="I827" s="761"/>
    </row>
    <row r="828" spans="6:9" x14ac:dyDescent="0.25">
      <c r="F828" s="761"/>
      <c r="G828" s="761"/>
      <c r="H828" s="761"/>
      <c r="I828" s="761"/>
    </row>
    <row r="829" spans="6:9" x14ac:dyDescent="0.25">
      <c r="F829" s="761"/>
      <c r="G829" s="761"/>
      <c r="H829" s="761"/>
      <c r="I829" s="761"/>
    </row>
    <row r="830" spans="6:9" x14ac:dyDescent="0.25">
      <c r="F830" s="761"/>
      <c r="G830" s="761"/>
      <c r="H830" s="761"/>
      <c r="I830" s="761"/>
    </row>
    <row r="831" spans="6:9" x14ac:dyDescent="0.25">
      <c r="F831" s="761"/>
      <c r="G831" s="761"/>
      <c r="H831" s="761"/>
      <c r="I831" s="761"/>
    </row>
    <row r="832" spans="6:9" x14ac:dyDescent="0.25">
      <c r="F832" s="761"/>
      <c r="G832" s="761"/>
      <c r="H832" s="761"/>
      <c r="I832" s="761"/>
    </row>
    <row r="833" spans="6:9" x14ac:dyDescent="0.25">
      <c r="F833" s="761"/>
      <c r="G833" s="761"/>
      <c r="H833" s="761"/>
      <c r="I833" s="761"/>
    </row>
    <row r="834" spans="6:9" x14ac:dyDescent="0.25">
      <c r="F834" s="761"/>
      <c r="G834" s="761"/>
      <c r="H834" s="761"/>
      <c r="I834" s="761"/>
    </row>
    <row r="835" spans="6:9" x14ac:dyDescent="0.25">
      <c r="F835" s="761"/>
      <c r="G835" s="761"/>
      <c r="H835" s="761"/>
      <c r="I835" s="761"/>
    </row>
    <row r="836" spans="6:9" x14ac:dyDescent="0.25">
      <c r="F836" s="761"/>
      <c r="G836" s="761"/>
      <c r="H836" s="761"/>
      <c r="I836" s="761"/>
    </row>
    <row r="837" spans="6:9" x14ac:dyDescent="0.25">
      <c r="F837" s="761"/>
      <c r="G837" s="761"/>
      <c r="H837" s="761"/>
      <c r="I837" s="761"/>
    </row>
    <row r="838" spans="6:9" x14ac:dyDescent="0.25">
      <c r="F838" s="761"/>
      <c r="G838" s="761"/>
      <c r="H838" s="761"/>
      <c r="I838" s="761"/>
    </row>
    <row r="839" spans="6:9" x14ac:dyDescent="0.25">
      <c r="F839" s="761"/>
      <c r="G839" s="761"/>
      <c r="H839" s="761"/>
      <c r="I839" s="761"/>
    </row>
    <row r="840" spans="6:9" x14ac:dyDescent="0.25">
      <c r="F840" s="761"/>
      <c r="G840" s="761"/>
      <c r="H840" s="761"/>
      <c r="I840" s="761"/>
    </row>
    <row r="841" spans="6:9" x14ac:dyDescent="0.25">
      <c r="F841" s="761"/>
      <c r="G841" s="761"/>
      <c r="H841" s="761"/>
      <c r="I841" s="761"/>
    </row>
    <row r="842" spans="6:9" x14ac:dyDescent="0.25">
      <c r="F842" s="761"/>
      <c r="G842" s="761"/>
      <c r="H842" s="761"/>
      <c r="I842" s="761"/>
    </row>
    <row r="843" spans="6:9" x14ac:dyDescent="0.25">
      <c r="F843" s="761"/>
      <c r="G843" s="761"/>
      <c r="H843" s="761"/>
      <c r="I843" s="761"/>
    </row>
    <row r="844" spans="6:9" x14ac:dyDescent="0.25">
      <c r="F844" s="761"/>
      <c r="G844" s="761"/>
      <c r="H844" s="761"/>
      <c r="I844" s="761"/>
    </row>
    <row r="845" spans="6:9" x14ac:dyDescent="0.25">
      <c r="F845" s="761"/>
      <c r="G845" s="761"/>
      <c r="H845" s="761"/>
      <c r="I845" s="761"/>
    </row>
    <row r="846" spans="6:9" x14ac:dyDescent="0.25">
      <c r="F846" s="761"/>
      <c r="G846" s="761"/>
      <c r="H846" s="761"/>
      <c r="I846" s="761"/>
    </row>
    <row r="847" spans="6:9" x14ac:dyDescent="0.25">
      <c r="F847" s="761"/>
      <c r="G847" s="761"/>
      <c r="H847" s="761"/>
      <c r="I847" s="761"/>
    </row>
    <row r="848" spans="6:9" x14ac:dyDescent="0.25">
      <c r="F848" s="761"/>
      <c r="G848" s="761"/>
      <c r="H848" s="761"/>
      <c r="I848" s="761"/>
    </row>
    <row r="849" spans="6:9" x14ac:dyDescent="0.25">
      <c r="F849" s="761"/>
      <c r="G849" s="761"/>
      <c r="H849" s="761"/>
      <c r="I849" s="761"/>
    </row>
    <row r="850" spans="6:9" x14ac:dyDescent="0.25">
      <c r="F850" s="761"/>
      <c r="G850" s="761"/>
      <c r="H850" s="761"/>
      <c r="I850" s="761"/>
    </row>
    <row r="851" spans="6:9" x14ac:dyDescent="0.25">
      <c r="F851" s="761"/>
      <c r="G851" s="761"/>
      <c r="H851" s="761"/>
      <c r="I851" s="761"/>
    </row>
    <row r="852" spans="6:9" x14ac:dyDescent="0.25">
      <c r="F852" s="761"/>
      <c r="G852" s="761"/>
      <c r="H852" s="761"/>
      <c r="I852" s="761"/>
    </row>
    <row r="853" spans="6:9" x14ac:dyDescent="0.25">
      <c r="F853" s="761"/>
      <c r="G853" s="761"/>
      <c r="H853" s="761"/>
      <c r="I853" s="761"/>
    </row>
    <row r="854" spans="6:9" x14ac:dyDescent="0.25">
      <c r="F854" s="761"/>
      <c r="G854" s="761"/>
      <c r="H854" s="761"/>
      <c r="I854" s="761"/>
    </row>
    <row r="855" spans="6:9" x14ac:dyDescent="0.25">
      <c r="F855" s="761"/>
      <c r="G855" s="761"/>
      <c r="H855" s="761"/>
      <c r="I855" s="761"/>
    </row>
    <row r="856" spans="6:9" x14ac:dyDescent="0.25">
      <c r="F856" s="761"/>
      <c r="G856" s="761"/>
      <c r="H856" s="761"/>
      <c r="I856" s="761"/>
    </row>
    <row r="857" spans="6:9" x14ac:dyDescent="0.25">
      <c r="F857" s="761"/>
      <c r="G857" s="761"/>
      <c r="H857" s="761"/>
      <c r="I857" s="761"/>
    </row>
    <row r="858" spans="6:9" x14ac:dyDescent="0.25">
      <c r="F858" s="761"/>
      <c r="G858" s="761"/>
      <c r="H858" s="761"/>
      <c r="I858" s="761"/>
    </row>
    <row r="859" spans="6:9" x14ac:dyDescent="0.25">
      <c r="F859" s="761"/>
      <c r="G859" s="761"/>
      <c r="H859" s="761"/>
      <c r="I859" s="761"/>
    </row>
    <row r="860" spans="6:9" x14ac:dyDescent="0.25">
      <c r="F860" s="761"/>
      <c r="G860" s="761"/>
      <c r="H860" s="761"/>
      <c r="I860" s="761"/>
    </row>
    <row r="861" spans="6:9" x14ac:dyDescent="0.25">
      <c r="F861" s="761"/>
      <c r="G861" s="761"/>
      <c r="H861" s="761"/>
      <c r="I861" s="761"/>
    </row>
    <row r="862" spans="6:9" x14ac:dyDescent="0.25">
      <c r="F862" s="761"/>
      <c r="G862" s="761"/>
      <c r="H862" s="761"/>
      <c r="I862" s="761"/>
    </row>
    <row r="863" spans="6:9" x14ac:dyDescent="0.25">
      <c r="F863" s="761"/>
      <c r="G863" s="761"/>
      <c r="H863" s="761"/>
      <c r="I863" s="761"/>
    </row>
    <row r="864" spans="6:9" x14ac:dyDescent="0.25">
      <c r="F864" s="761"/>
      <c r="G864" s="761"/>
      <c r="H864" s="761"/>
      <c r="I864" s="761"/>
    </row>
    <row r="865" spans="6:9" x14ac:dyDescent="0.25">
      <c r="F865" s="761"/>
      <c r="G865" s="761"/>
      <c r="H865" s="761"/>
      <c r="I865" s="761"/>
    </row>
    <row r="866" spans="6:9" x14ac:dyDescent="0.25">
      <c r="F866" s="761"/>
      <c r="G866" s="761"/>
      <c r="H866" s="761"/>
      <c r="I866" s="761"/>
    </row>
    <row r="867" spans="6:9" x14ac:dyDescent="0.25">
      <c r="F867" s="761"/>
      <c r="G867" s="761"/>
      <c r="H867" s="761"/>
      <c r="I867" s="761"/>
    </row>
    <row r="868" spans="6:9" x14ac:dyDescent="0.25">
      <c r="F868" s="761"/>
      <c r="G868" s="761"/>
      <c r="H868" s="761"/>
      <c r="I868" s="761"/>
    </row>
    <row r="869" spans="6:9" x14ac:dyDescent="0.25">
      <c r="F869" s="761"/>
      <c r="G869" s="761"/>
      <c r="H869" s="761"/>
      <c r="I869" s="761"/>
    </row>
    <row r="870" spans="6:9" x14ac:dyDescent="0.25">
      <c r="F870" s="761"/>
      <c r="G870" s="761"/>
      <c r="H870" s="761"/>
      <c r="I870" s="761"/>
    </row>
    <row r="871" spans="6:9" x14ac:dyDescent="0.25">
      <c r="F871" s="761"/>
      <c r="G871" s="761"/>
      <c r="H871" s="761"/>
      <c r="I871" s="761"/>
    </row>
    <row r="872" spans="6:9" x14ac:dyDescent="0.25">
      <c r="F872" s="761"/>
      <c r="G872" s="761"/>
      <c r="H872" s="761"/>
      <c r="I872" s="761"/>
    </row>
    <row r="873" spans="6:9" x14ac:dyDescent="0.25">
      <c r="F873" s="761"/>
      <c r="G873" s="761"/>
      <c r="H873" s="761"/>
      <c r="I873" s="761"/>
    </row>
    <row r="874" spans="6:9" x14ac:dyDescent="0.25">
      <c r="F874" s="761"/>
      <c r="G874" s="761"/>
      <c r="H874" s="761"/>
      <c r="I874" s="761"/>
    </row>
    <row r="875" spans="6:9" x14ac:dyDescent="0.25">
      <c r="F875" s="761"/>
      <c r="G875" s="761"/>
      <c r="H875" s="761"/>
      <c r="I875" s="761"/>
    </row>
    <row r="876" spans="6:9" x14ac:dyDescent="0.25">
      <c r="F876" s="761"/>
      <c r="G876" s="761"/>
      <c r="H876" s="761"/>
      <c r="I876" s="761"/>
    </row>
    <row r="877" spans="6:9" x14ac:dyDescent="0.25">
      <c r="F877" s="761"/>
      <c r="G877" s="761"/>
      <c r="H877" s="761"/>
      <c r="I877" s="761"/>
    </row>
    <row r="878" spans="6:9" x14ac:dyDescent="0.25">
      <c r="F878" s="761"/>
      <c r="G878" s="761"/>
      <c r="H878" s="761"/>
      <c r="I878" s="761"/>
    </row>
    <row r="879" spans="6:9" x14ac:dyDescent="0.25">
      <c r="F879" s="761"/>
      <c r="G879" s="761"/>
      <c r="H879" s="761"/>
      <c r="I879" s="761"/>
    </row>
    <row r="880" spans="6:9" x14ac:dyDescent="0.25">
      <c r="F880" s="761"/>
      <c r="G880" s="761"/>
      <c r="H880" s="761"/>
      <c r="I880" s="761"/>
    </row>
    <row r="881" spans="6:9" x14ac:dyDescent="0.25">
      <c r="F881" s="761"/>
      <c r="G881" s="761"/>
      <c r="H881" s="761"/>
      <c r="I881" s="761"/>
    </row>
    <row r="882" spans="6:9" x14ac:dyDescent="0.25">
      <c r="F882" s="761"/>
      <c r="G882" s="761"/>
      <c r="H882" s="761"/>
      <c r="I882" s="761"/>
    </row>
    <row r="883" spans="6:9" x14ac:dyDescent="0.25">
      <c r="F883" s="761"/>
      <c r="G883" s="761"/>
      <c r="H883" s="761"/>
      <c r="I883" s="761"/>
    </row>
    <row r="884" spans="6:9" x14ac:dyDescent="0.25">
      <c r="F884" s="761"/>
      <c r="G884" s="761"/>
      <c r="H884" s="761"/>
      <c r="I884" s="761"/>
    </row>
    <row r="885" spans="6:9" x14ac:dyDescent="0.25">
      <c r="F885" s="761"/>
      <c r="G885" s="761"/>
      <c r="H885" s="761"/>
      <c r="I885" s="761"/>
    </row>
    <row r="886" spans="6:9" x14ac:dyDescent="0.25">
      <c r="F886" s="761"/>
      <c r="G886" s="761"/>
      <c r="H886" s="761"/>
      <c r="I886" s="761"/>
    </row>
    <row r="887" spans="6:9" x14ac:dyDescent="0.25">
      <c r="F887" s="761"/>
      <c r="G887" s="761"/>
      <c r="H887" s="761"/>
      <c r="I887" s="761"/>
    </row>
    <row r="888" spans="6:9" x14ac:dyDescent="0.25">
      <c r="F888" s="761"/>
      <c r="G888" s="761"/>
      <c r="H888" s="761"/>
      <c r="I888" s="761"/>
    </row>
    <row r="889" spans="6:9" x14ac:dyDescent="0.25">
      <c r="F889" s="761"/>
      <c r="G889" s="761"/>
      <c r="H889" s="761"/>
      <c r="I889" s="761"/>
    </row>
    <row r="890" spans="6:9" x14ac:dyDescent="0.25">
      <c r="F890" s="761"/>
      <c r="G890" s="761"/>
      <c r="H890" s="761"/>
      <c r="I890" s="761"/>
    </row>
    <row r="891" spans="6:9" x14ac:dyDescent="0.25">
      <c r="F891" s="761"/>
      <c r="G891" s="761"/>
      <c r="H891" s="761"/>
      <c r="I891" s="761"/>
    </row>
    <row r="892" spans="6:9" x14ac:dyDescent="0.25">
      <c r="F892" s="761"/>
      <c r="G892" s="761"/>
      <c r="H892" s="761"/>
      <c r="I892" s="761"/>
    </row>
    <row r="893" spans="6:9" x14ac:dyDescent="0.25">
      <c r="F893" s="761"/>
      <c r="G893" s="761"/>
      <c r="H893" s="761"/>
      <c r="I893" s="761"/>
    </row>
    <row r="894" spans="6:9" x14ac:dyDescent="0.25">
      <c r="F894" s="761"/>
      <c r="G894" s="761"/>
      <c r="H894" s="761"/>
      <c r="I894" s="761"/>
    </row>
    <row r="895" spans="6:9" x14ac:dyDescent="0.25">
      <c r="F895" s="761"/>
      <c r="G895" s="761"/>
      <c r="H895" s="761"/>
      <c r="I895" s="761"/>
    </row>
    <row r="896" spans="6:9" x14ac:dyDescent="0.25">
      <c r="F896" s="761"/>
      <c r="G896" s="761"/>
      <c r="H896" s="761"/>
      <c r="I896" s="761"/>
    </row>
    <row r="897" spans="6:9" x14ac:dyDescent="0.25">
      <c r="F897" s="761"/>
      <c r="G897" s="761"/>
      <c r="H897" s="761"/>
      <c r="I897" s="761"/>
    </row>
    <row r="898" spans="6:9" x14ac:dyDescent="0.25">
      <c r="F898" s="761"/>
      <c r="G898" s="761"/>
      <c r="H898" s="761"/>
      <c r="I898" s="761"/>
    </row>
    <row r="899" spans="6:9" x14ac:dyDescent="0.25">
      <c r="F899" s="761"/>
      <c r="G899" s="761"/>
      <c r="H899" s="761"/>
      <c r="I899" s="761"/>
    </row>
    <row r="900" spans="6:9" x14ac:dyDescent="0.25">
      <c r="F900" s="761"/>
      <c r="G900" s="761"/>
      <c r="H900" s="761"/>
      <c r="I900" s="761"/>
    </row>
    <row r="901" spans="6:9" x14ac:dyDescent="0.25">
      <c r="F901" s="761"/>
      <c r="G901" s="761"/>
      <c r="H901" s="761"/>
      <c r="I901" s="761"/>
    </row>
    <row r="902" spans="6:9" x14ac:dyDescent="0.25">
      <c r="F902" s="761"/>
      <c r="G902" s="761"/>
      <c r="H902" s="761"/>
      <c r="I902" s="761"/>
    </row>
    <row r="903" spans="6:9" x14ac:dyDescent="0.25">
      <c r="F903" s="761"/>
      <c r="G903" s="761"/>
      <c r="H903" s="761"/>
      <c r="I903" s="761"/>
    </row>
    <row r="904" spans="6:9" x14ac:dyDescent="0.25">
      <c r="F904" s="761"/>
      <c r="G904" s="761"/>
      <c r="H904" s="761"/>
      <c r="I904" s="761"/>
    </row>
    <row r="905" spans="6:9" x14ac:dyDescent="0.25">
      <c r="F905" s="761"/>
      <c r="G905" s="761"/>
      <c r="H905" s="761"/>
      <c r="I905" s="761"/>
    </row>
    <row r="906" spans="6:9" x14ac:dyDescent="0.25">
      <c r="F906" s="761"/>
      <c r="G906" s="761"/>
      <c r="H906" s="761"/>
      <c r="I906" s="761"/>
    </row>
    <row r="907" spans="6:9" x14ac:dyDescent="0.25">
      <c r="F907" s="761"/>
      <c r="G907" s="761"/>
      <c r="H907" s="761"/>
      <c r="I907" s="761"/>
    </row>
    <row r="908" spans="6:9" x14ac:dyDescent="0.25">
      <c r="F908" s="761"/>
      <c r="G908" s="761"/>
      <c r="H908" s="761"/>
      <c r="I908" s="761"/>
    </row>
    <row r="909" spans="6:9" x14ac:dyDescent="0.25">
      <c r="F909" s="761"/>
      <c r="G909" s="761"/>
      <c r="H909" s="761"/>
      <c r="I909" s="761"/>
    </row>
    <row r="910" spans="6:9" x14ac:dyDescent="0.25">
      <c r="F910" s="761"/>
      <c r="G910" s="761"/>
      <c r="H910" s="761"/>
      <c r="I910" s="761"/>
    </row>
    <row r="911" spans="6:9" x14ac:dyDescent="0.25">
      <c r="F911" s="761"/>
      <c r="G911" s="761"/>
      <c r="H911" s="761"/>
      <c r="I911" s="761"/>
    </row>
    <row r="912" spans="6:9" x14ac:dyDescent="0.25">
      <c r="F912" s="761"/>
      <c r="G912" s="761"/>
      <c r="H912" s="761"/>
      <c r="I912" s="761"/>
    </row>
    <row r="913" spans="6:9" x14ac:dyDescent="0.25">
      <c r="F913" s="761"/>
      <c r="G913" s="761"/>
      <c r="H913" s="761"/>
      <c r="I913" s="761"/>
    </row>
    <row r="914" spans="6:9" x14ac:dyDescent="0.25">
      <c r="F914" s="761"/>
      <c r="G914" s="761"/>
      <c r="H914" s="761"/>
      <c r="I914" s="761"/>
    </row>
    <row r="915" spans="6:9" x14ac:dyDescent="0.25">
      <c r="F915" s="761"/>
      <c r="G915" s="761"/>
      <c r="H915" s="761"/>
      <c r="I915" s="761"/>
    </row>
    <row r="916" spans="6:9" x14ac:dyDescent="0.25">
      <c r="F916" s="761"/>
      <c r="G916" s="761"/>
      <c r="H916" s="761"/>
      <c r="I916" s="761"/>
    </row>
    <row r="917" spans="6:9" x14ac:dyDescent="0.25">
      <c r="F917" s="761"/>
      <c r="G917" s="761"/>
      <c r="H917" s="761"/>
      <c r="I917" s="761"/>
    </row>
    <row r="918" spans="6:9" x14ac:dyDescent="0.25">
      <c r="F918" s="761"/>
      <c r="G918" s="761"/>
      <c r="H918" s="761"/>
      <c r="I918" s="761"/>
    </row>
    <row r="919" spans="6:9" x14ac:dyDescent="0.25">
      <c r="F919" s="761"/>
      <c r="G919" s="761"/>
      <c r="H919" s="761"/>
      <c r="I919" s="761"/>
    </row>
    <row r="920" spans="6:9" x14ac:dyDescent="0.25">
      <c r="F920" s="761"/>
      <c r="G920" s="761"/>
      <c r="H920" s="761"/>
      <c r="I920" s="761"/>
    </row>
    <row r="921" spans="6:9" x14ac:dyDescent="0.25">
      <c r="F921" s="761"/>
      <c r="G921" s="761"/>
      <c r="H921" s="761"/>
      <c r="I921" s="761"/>
    </row>
    <row r="922" spans="6:9" x14ac:dyDescent="0.25">
      <c r="F922" s="761"/>
      <c r="G922" s="761"/>
      <c r="H922" s="761"/>
      <c r="I922" s="761"/>
    </row>
    <row r="923" spans="6:9" x14ac:dyDescent="0.25">
      <c r="F923" s="761"/>
      <c r="G923" s="761"/>
      <c r="H923" s="761"/>
      <c r="I923" s="761"/>
    </row>
    <row r="924" spans="6:9" x14ac:dyDescent="0.25">
      <c r="F924" s="761"/>
      <c r="G924" s="761"/>
      <c r="H924" s="761"/>
      <c r="I924" s="761"/>
    </row>
    <row r="925" spans="6:9" x14ac:dyDescent="0.25">
      <c r="F925" s="761"/>
      <c r="G925" s="761"/>
      <c r="H925" s="761"/>
      <c r="I925" s="761"/>
    </row>
    <row r="926" spans="6:9" x14ac:dyDescent="0.25">
      <c r="F926" s="761"/>
      <c r="G926" s="761"/>
      <c r="H926" s="761"/>
      <c r="I926" s="761"/>
    </row>
    <row r="927" spans="6:9" x14ac:dyDescent="0.25">
      <c r="F927" s="761"/>
      <c r="G927" s="761"/>
      <c r="H927" s="761"/>
      <c r="I927" s="761"/>
    </row>
    <row r="928" spans="6:9" x14ac:dyDescent="0.25">
      <c r="F928" s="761"/>
      <c r="G928" s="761"/>
      <c r="H928" s="761"/>
      <c r="I928" s="761"/>
    </row>
    <row r="929" spans="6:9" x14ac:dyDescent="0.25">
      <c r="F929" s="761"/>
      <c r="G929" s="761"/>
      <c r="H929" s="761"/>
      <c r="I929" s="761"/>
    </row>
    <row r="930" spans="6:9" x14ac:dyDescent="0.25">
      <c r="F930" s="761"/>
      <c r="G930" s="761"/>
      <c r="H930" s="761"/>
      <c r="I930" s="761"/>
    </row>
    <row r="931" spans="6:9" x14ac:dyDescent="0.25">
      <c r="F931" s="761"/>
      <c r="G931" s="761"/>
      <c r="H931" s="761"/>
      <c r="I931" s="761"/>
    </row>
    <row r="932" spans="6:9" x14ac:dyDescent="0.25">
      <c r="F932" s="761"/>
      <c r="G932" s="761"/>
      <c r="H932" s="761"/>
      <c r="I932" s="761"/>
    </row>
    <row r="933" spans="6:9" x14ac:dyDescent="0.25">
      <c r="F933" s="761"/>
      <c r="G933" s="761"/>
      <c r="H933" s="761"/>
      <c r="I933" s="761"/>
    </row>
    <row r="934" spans="6:9" x14ac:dyDescent="0.25">
      <c r="F934" s="761"/>
      <c r="G934" s="761"/>
      <c r="H934" s="761"/>
      <c r="I934" s="761"/>
    </row>
    <row r="935" spans="6:9" x14ac:dyDescent="0.25">
      <c r="F935" s="761"/>
      <c r="G935" s="761"/>
      <c r="H935" s="761"/>
      <c r="I935" s="761"/>
    </row>
    <row r="936" spans="6:9" x14ac:dyDescent="0.25">
      <c r="F936" s="761"/>
      <c r="G936" s="761"/>
      <c r="H936" s="761"/>
      <c r="I936" s="761"/>
    </row>
    <row r="937" spans="6:9" x14ac:dyDescent="0.25">
      <c r="F937" s="761"/>
      <c r="G937" s="761"/>
      <c r="H937" s="761"/>
      <c r="I937" s="761"/>
    </row>
    <row r="938" spans="6:9" x14ac:dyDescent="0.25">
      <c r="F938" s="761"/>
      <c r="G938" s="761"/>
      <c r="H938" s="761"/>
      <c r="I938" s="761"/>
    </row>
    <row r="939" spans="6:9" x14ac:dyDescent="0.25">
      <c r="F939" s="761"/>
      <c r="G939" s="761"/>
      <c r="H939" s="761"/>
      <c r="I939" s="761"/>
    </row>
    <row r="940" spans="6:9" x14ac:dyDescent="0.25">
      <c r="F940" s="761"/>
      <c r="G940" s="761"/>
      <c r="H940" s="761"/>
      <c r="I940" s="761"/>
    </row>
    <row r="941" spans="6:9" x14ac:dyDescent="0.25">
      <c r="F941" s="761"/>
      <c r="G941" s="761"/>
      <c r="H941" s="761"/>
      <c r="I941" s="761"/>
    </row>
    <row r="942" spans="6:9" x14ac:dyDescent="0.25">
      <c r="F942" s="761"/>
      <c r="G942" s="761"/>
      <c r="H942" s="761"/>
      <c r="I942" s="761"/>
    </row>
    <row r="943" spans="6:9" x14ac:dyDescent="0.25">
      <c r="F943" s="761"/>
      <c r="G943" s="761"/>
      <c r="H943" s="761"/>
      <c r="I943" s="761"/>
    </row>
    <row r="944" spans="6:9" x14ac:dyDescent="0.25">
      <c r="F944" s="761"/>
      <c r="G944" s="761"/>
      <c r="H944" s="761"/>
      <c r="I944" s="761"/>
    </row>
    <row r="945" spans="6:9" x14ac:dyDescent="0.25">
      <c r="F945" s="761"/>
      <c r="G945" s="761"/>
      <c r="H945" s="761"/>
      <c r="I945" s="761"/>
    </row>
    <row r="946" spans="6:9" x14ac:dyDescent="0.25">
      <c r="F946" s="761"/>
      <c r="G946" s="761"/>
      <c r="H946" s="761"/>
      <c r="I946" s="761"/>
    </row>
    <row r="947" spans="6:9" x14ac:dyDescent="0.25">
      <c r="F947" s="761"/>
      <c r="G947" s="761"/>
      <c r="H947" s="761"/>
      <c r="I947" s="761"/>
    </row>
    <row r="948" spans="6:9" x14ac:dyDescent="0.25">
      <c r="F948" s="761"/>
      <c r="G948" s="761"/>
      <c r="H948" s="761"/>
      <c r="I948" s="761"/>
    </row>
    <row r="949" spans="6:9" x14ac:dyDescent="0.25">
      <c r="F949" s="761"/>
      <c r="G949" s="761"/>
      <c r="H949" s="761"/>
      <c r="I949" s="761"/>
    </row>
    <row r="950" spans="6:9" x14ac:dyDescent="0.25">
      <c r="F950" s="761"/>
      <c r="G950" s="761"/>
      <c r="H950" s="761"/>
      <c r="I950" s="761"/>
    </row>
    <row r="951" spans="6:9" x14ac:dyDescent="0.25">
      <c r="F951" s="761"/>
      <c r="G951" s="761"/>
      <c r="H951" s="761"/>
      <c r="I951" s="761"/>
    </row>
    <row r="952" spans="6:9" x14ac:dyDescent="0.25">
      <c r="F952" s="761"/>
      <c r="G952" s="761"/>
      <c r="H952" s="761"/>
      <c r="I952" s="761"/>
    </row>
    <row r="953" spans="6:9" x14ac:dyDescent="0.25">
      <c r="F953" s="761"/>
      <c r="G953" s="761"/>
      <c r="H953" s="761"/>
      <c r="I953" s="761"/>
    </row>
    <row r="954" spans="6:9" x14ac:dyDescent="0.25">
      <c r="F954" s="761"/>
      <c r="G954" s="761"/>
      <c r="H954" s="761"/>
      <c r="I954" s="761"/>
    </row>
    <row r="955" spans="6:9" x14ac:dyDescent="0.25">
      <c r="F955" s="761"/>
      <c r="G955" s="761"/>
      <c r="H955" s="761"/>
      <c r="I955" s="761"/>
    </row>
    <row r="956" spans="6:9" x14ac:dyDescent="0.25">
      <c r="F956" s="761"/>
      <c r="G956" s="761"/>
      <c r="H956" s="761"/>
      <c r="I956" s="761"/>
    </row>
    <row r="957" spans="6:9" x14ac:dyDescent="0.25">
      <c r="F957" s="761"/>
      <c r="G957" s="761"/>
      <c r="H957" s="761"/>
      <c r="I957" s="761"/>
    </row>
    <row r="958" spans="6:9" x14ac:dyDescent="0.25">
      <c r="F958" s="761"/>
      <c r="G958" s="761"/>
      <c r="H958" s="761"/>
      <c r="I958" s="761"/>
    </row>
    <row r="959" spans="6:9" x14ac:dyDescent="0.25">
      <c r="F959" s="761"/>
      <c r="G959" s="761"/>
      <c r="H959" s="761"/>
      <c r="I959" s="761"/>
    </row>
    <row r="960" spans="6:9" x14ac:dyDescent="0.25">
      <c r="F960" s="761"/>
      <c r="G960" s="761"/>
      <c r="H960" s="761"/>
      <c r="I960" s="761"/>
    </row>
    <row r="961" spans="6:9" x14ac:dyDescent="0.25">
      <c r="F961" s="761"/>
      <c r="G961" s="761"/>
      <c r="H961" s="761"/>
      <c r="I961" s="761"/>
    </row>
    <row r="962" spans="6:9" x14ac:dyDescent="0.25">
      <c r="F962" s="761"/>
      <c r="G962" s="761"/>
      <c r="H962" s="761"/>
      <c r="I962" s="761"/>
    </row>
    <row r="963" spans="6:9" x14ac:dyDescent="0.25">
      <c r="F963" s="761"/>
      <c r="G963" s="761"/>
      <c r="H963" s="761"/>
      <c r="I963" s="761"/>
    </row>
    <row r="964" spans="6:9" x14ac:dyDescent="0.25">
      <c r="F964" s="761"/>
      <c r="G964" s="761"/>
      <c r="H964" s="761"/>
      <c r="I964" s="761"/>
    </row>
    <row r="965" spans="6:9" x14ac:dyDescent="0.25">
      <c r="F965" s="761"/>
      <c r="G965" s="761"/>
      <c r="H965" s="761"/>
      <c r="I965" s="761"/>
    </row>
    <row r="966" spans="6:9" x14ac:dyDescent="0.25">
      <c r="F966" s="761"/>
      <c r="G966" s="761"/>
      <c r="H966" s="761"/>
      <c r="I966" s="761"/>
    </row>
    <row r="967" spans="6:9" x14ac:dyDescent="0.25">
      <c r="F967" s="761"/>
      <c r="G967" s="761"/>
      <c r="H967" s="761"/>
      <c r="I967" s="761"/>
    </row>
    <row r="968" spans="6:9" x14ac:dyDescent="0.25">
      <c r="F968" s="761"/>
      <c r="G968" s="761"/>
      <c r="H968" s="761"/>
      <c r="I968" s="761"/>
    </row>
    <row r="969" spans="6:9" x14ac:dyDescent="0.25">
      <c r="F969" s="761"/>
      <c r="G969" s="761"/>
      <c r="H969" s="761"/>
      <c r="I969" s="761"/>
    </row>
    <row r="970" spans="6:9" x14ac:dyDescent="0.25">
      <c r="F970" s="761"/>
      <c r="G970" s="761"/>
      <c r="H970" s="761"/>
      <c r="I970" s="761"/>
    </row>
    <row r="971" spans="6:9" x14ac:dyDescent="0.25">
      <c r="F971" s="761"/>
      <c r="G971" s="761"/>
      <c r="H971" s="761"/>
      <c r="I971" s="761"/>
    </row>
    <row r="972" spans="6:9" x14ac:dyDescent="0.25">
      <c r="F972" s="761"/>
      <c r="G972" s="761"/>
      <c r="H972" s="761"/>
      <c r="I972" s="761"/>
    </row>
    <row r="973" spans="6:9" x14ac:dyDescent="0.25">
      <c r="F973" s="761"/>
      <c r="G973" s="761"/>
      <c r="H973" s="761"/>
      <c r="I973" s="761"/>
    </row>
    <row r="974" spans="6:9" x14ac:dyDescent="0.25">
      <c r="F974" s="761"/>
      <c r="G974" s="761"/>
      <c r="H974" s="761"/>
      <c r="I974" s="761"/>
    </row>
    <row r="975" spans="6:9" x14ac:dyDescent="0.25">
      <c r="F975" s="761"/>
      <c r="G975" s="761"/>
      <c r="H975" s="761"/>
      <c r="I975" s="761"/>
    </row>
    <row r="976" spans="6:9" x14ac:dyDescent="0.25">
      <c r="F976" s="761"/>
      <c r="G976" s="761"/>
      <c r="H976" s="761"/>
      <c r="I976" s="761"/>
    </row>
    <row r="977" spans="6:9" x14ac:dyDescent="0.25">
      <c r="F977" s="761"/>
      <c r="G977" s="761"/>
      <c r="H977" s="761"/>
      <c r="I977" s="761"/>
    </row>
    <row r="978" spans="6:9" x14ac:dyDescent="0.25">
      <c r="F978" s="761"/>
      <c r="G978" s="761"/>
      <c r="H978" s="761"/>
      <c r="I978" s="761"/>
    </row>
    <row r="979" spans="6:9" x14ac:dyDescent="0.25">
      <c r="F979" s="761"/>
      <c r="G979" s="761"/>
      <c r="H979" s="761"/>
      <c r="I979" s="761"/>
    </row>
    <row r="980" spans="6:9" x14ac:dyDescent="0.25">
      <c r="F980" s="761"/>
      <c r="G980" s="761"/>
      <c r="H980" s="761"/>
      <c r="I980" s="761"/>
    </row>
    <row r="981" spans="6:9" x14ac:dyDescent="0.25">
      <c r="F981" s="761"/>
      <c r="G981" s="761"/>
      <c r="H981" s="761"/>
      <c r="I981" s="761"/>
    </row>
    <row r="982" spans="6:9" x14ac:dyDescent="0.25">
      <c r="F982" s="761"/>
      <c r="G982" s="761"/>
      <c r="H982" s="761"/>
      <c r="I982" s="761"/>
    </row>
    <row r="983" spans="6:9" x14ac:dyDescent="0.25">
      <c r="F983" s="761"/>
      <c r="G983" s="761"/>
      <c r="H983" s="761"/>
      <c r="I983" s="761"/>
    </row>
    <row r="984" spans="6:9" x14ac:dyDescent="0.25">
      <c r="F984" s="761"/>
      <c r="G984" s="761"/>
      <c r="H984" s="761"/>
      <c r="I984" s="761"/>
    </row>
    <row r="985" spans="6:9" x14ac:dyDescent="0.25">
      <c r="F985" s="761"/>
      <c r="G985" s="761"/>
      <c r="H985" s="761"/>
      <c r="I985" s="761"/>
    </row>
    <row r="986" spans="6:9" x14ac:dyDescent="0.25">
      <c r="F986" s="761"/>
      <c r="G986" s="761"/>
      <c r="H986" s="761"/>
      <c r="I986" s="761"/>
    </row>
    <row r="987" spans="6:9" x14ac:dyDescent="0.25">
      <c r="F987" s="761"/>
      <c r="G987" s="761"/>
      <c r="H987" s="761"/>
      <c r="I987" s="761"/>
    </row>
    <row r="988" spans="6:9" x14ac:dyDescent="0.25">
      <c r="F988" s="761"/>
      <c r="G988" s="761"/>
      <c r="H988" s="761"/>
      <c r="I988" s="761"/>
    </row>
    <row r="989" spans="6:9" x14ac:dyDescent="0.25">
      <c r="F989" s="761"/>
      <c r="G989" s="761"/>
      <c r="H989" s="761"/>
      <c r="I989" s="761"/>
    </row>
    <row r="990" spans="6:9" x14ac:dyDescent="0.25">
      <c r="F990" s="761"/>
      <c r="G990" s="761"/>
      <c r="H990" s="761"/>
      <c r="I990" s="761"/>
    </row>
    <row r="991" spans="6:9" x14ac:dyDescent="0.25">
      <c r="F991" s="761"/>
      <c r="G991" s="761"/>
      <c r="H991" s="761"/>
      <c r="I991" s="761"/>
    </row>
    <row r="992" spans="6:9" x14ac:dyDescent="0.25">
      <c r="F992" s="761"/>
      <c r="G992" s="761"/>
      <c r="H992" s="761"/>
      <c r="I992" s="761"/>
    </row>
    <row r="993" spans="6:9" x14ac:dyDescent="0.25">
      <c r="F993" s="761"/>
      <c r="G993" s="761"/>
      <c r="H993" s="761"/>
      <c r="I993" s="761"/>
    </row>
    <row r="994" spans="6:9" x14ac:dyDescent="0.25">
      <c r="F994" s="761"/>
      <c r="G994" s="761"/>
      <c r="H994" s="761"/>
      <c r="I994" s="761"/>
    </row>
    <row r="995" spans="6:9" x14ac:dyDescent="0.25">
      <c r="F995" s="761"/>
      <c r="G995" s="761"/>
      <c r="H995" s="761"/>
      <c r="I995" s="761"/>
    </row>
    <row r="996" spans="6:9" x14ac:dyDescent="0.25">
      <c r="F996" s="761"/>
      <c r="G996" s="761"/>
      <c r="H996" s="761"/>
      <c r="I996" s="761"/>
    </row>
    <row r="997" spans="6:9" x14ac:dyDescent="0.25">
      <c r="F997" s="761"/>
      <c r="G997" s="761"/>
      <c r="H997" s="761"/>
      <c r="I997" s="761"/>
    </row>
    <row r="998" spans="6:9" x14ac:dyDescent="0.25">
      <c r="F998" s="761"/>
      <c r="G998" s="761"/>
      <c r="H998" s="761"/>
      <c r="I998" s="761"/>
    </row>
    <row r="999" spans="6:9" x14ac:dyDescent="0.25">
      <c r="F999" s="761"/>
      <c r="G999" s="761"/>
      <c r="H999" s="761"/>
      <c r="I999" s="761"/>
    </row>
    <row r="1000" spans="6:9" x14ac:dyDescent="0.25">
      <c r="F1000" s="761"/>
      <c r="G1000" s="761"/>
      <c r="H1000" s="761"/>
      <c r="I1000" s="761"/>
    </row>
    <row r="1001" spans="6:9" x14ac:dyDescent="0.25">
      <c r="F1001" s="761"/>
      <c r="G1001" s="761"/>
      <c r="H1001" s="761"/>
      <c r="I1001" s="761"/>
    </row>
    <row r="1002" spans="6:9" x14ac:dyDescent="0.25">
      <c r="F1002" s="761"/>
      <c r="G1002" s="761"/>
      <c r="H1002" s="761"/>
      <c r="I1002" s="761"/>
    </row>
    <row r="1003" spans="6:9" x14ac:dyDescent="0.25">
      <c r="F1003" s="761"/>
      <c r="G1003" s="761"/>
      <c r="H1003" s="761"/>
      <c r="I1003" s="761"/>
    </row>
    <row r="1004" spans="6:9" x14ac:dyDescent="0.25">
      <c r="F1004" s="761"/>
      <c r="G1004" s="761"/>
      <c r="H1004" s="761"/>
      <c r="I1004" s="761"/>
    </row>
    <row r="1005" spans="6:9" x14ac:dyDescent="0.25">
      <c r="F1005" s="761"/>
      <c r="G1005" s="761"/>
      <c r="H1005" s="761"/>
      <c r="I1005" s="761"/>
    </row>
    <row r="1006" spans="6:9" x14ac:dyDescent="0.25">
      <c r="F1006" s="761"/>
      <c r="G1006" s="761"/>
      <c r="H1006" s="761"/>
      <c r="I1006" s="761"/>
    </row>
    <row r="1007" spans="6:9" x14ac:dyDescent="0.25">
      <c r="F1007" s="761"/>
      <c r="G1007" s="761"/>
      <c r="H1007" s="761"/>
      <c r="I1007" s="761"/>
    </row>
    <row r="1008" spans="6:9" x14ac:dyDescent="0.25">
      <c r="F1008" s="761"/>
      <c r="G1008" s="761"/>
      <c r="H1008" s="761"/>
      <c r="I1008" s="761"/>
    </row>
    <row r="1009" spans="6:9" x14ac:dyDescent="0.25">
      <c r="F1009" s="761"/>
      <c r="G1009" s="761"/>
      <c r="H1009" s="761"/>
      <c r="I1009" s="761"/>
    </row>
    <row r="1010" spans="6:9" x14ac:dyDescent="0.25">
      <c r="F1010" s="761"/>
      <c r="G1010" s="761"/>
      <c r="H1010" s="761"/>
      <c r="I1010" s="761"/>
    </row>
    <row r="1011" spans="6:9" x14ac:dyDescent="0.25">
      <c r="F1011" s="761"/>
      <c r="G1011" s="761"/>
      <c r="H1011" s="761"/>
      <c r="I1011" s="761"/>
    </row>
    <row r="1012" spans="6:9" x14ac:dyDescent="0.25">
      <c r="F1012" s="761"/>
      <c r="G1012" s="761"/>
      <c r="H1012" s="761"/>
      <c r="I1012" s="761"/>
    </row>
    <row r="1013" spans="6:9" x14ac:dyDescent="0.25">
      <c r="F1013" s="761"/>
      <c r="G1013" s="761"/>
      <c r="H1013" s="761"/>
      <c r="I1013" s="761"/>
    </row>
    <row r="1014" spans="6:9" x14ac:dyDescent="0.25">
      <c r="F1014" s="761"/>
      <c r="G1014" s="761"/>
      <c r="H1014" s="761"/>
      <c r="I1014" s="761"/>
    </row>
    <row r="1015" spans="6:9" x14ac:dyDescent="0.25">
      <c r="F1015" s="761"/>
      <c r="G1015" s="761"/>
      <c r="H1015" s="761"/>
      <c r="I1015" s="761"/>
    </row>
    <row r="1016" spans="6:9" x14ac:dyDescent="0.25">
      <c r="F1016" s="761"/>
      <c r="G1016" s="761"/>
      <c r="H1016" s="761"/>
      <c r="I1016" s="761"/>
    </row>
    <row r="1017" spans="6:9" x14ac:dyDescent="0.25">
      <c r="F1017" s="761"/>
      <c r="G1017" s="761"/>
      <c r="H1017" s="761"/>
      <c r="I1017" s="761"/>
    </row>
    <row r="1018" spans="6:9" x14ac:dyDescent="0.25">
      <c r="F1018" s="761"/>
      <c r="G1018" s="761"/>
      <c r="H1018" s="761"/>
      <c r="I1018" s="761"/>
    </row>
    <row r="1019" spans="6:9" x14ac:dyDescent="0.25">
      <c r="F1019" s="761"/>
      <c r="G1019" s="761"/>
      <c r="H1019" s="761"/>
      <c r="I1019" s="761"/>
    </row>
    <row r="1020" spans="6:9" x14ac:dyDescent="0.25">
      <c r="F1020" s="761"/>
      <c r="G1020" s="761"/>
      <c r="H1020" s="761"/>
      <c r="I1020" s="761"/>
    </row>
    <row r="1021" spans="6:9" x14ac:dyDescent="0.25">
      <c r="F1021" s="761"/>
      <c r="G1021" s="761"/>
      <c r="H1021" s="761"/>
      <c r="I1021" s="761"/>
    </row>
    <row r="1022" spans="6:9" x14ac:dyDescent="0.25">
      <c r="F1022" s="761"/>
      <c r="G1022" s="761"/>
      <c r="H1022" s="761"/>
      <c r="I1022" s="761"/>
    </row>
    <row r="1023" spans="6:9" x14ac:dyDescent="0.25">
      <c r="F1023" s="761"/>
      <c r="G1023" s="761"/>
      <c r="H1023" s="761"/>
      <c r="I1023" s="761"/>
    </row>
    <row r="1024" spans="6:9" x14ac:dyDescent="0.25">
      <c r="F1024" s="761"/>
      <c r="G1024" s="761"/>
      <c r="H1024" s="761"/>
      <c r="I1024" s="761"/>
    </row>
    <row r="1025" spans="6:9" x14ac:dyDescent="0.25">
      <c r="F1025" s="761"/>
      <c r="G1025" s="761"/>
      <c r="H1025" s="761"/>
      <c r="I1025" s="761"/>
    </row>
    <row r="1026" spans="6:9" x14ac:dyDescent="0.25">
      <c r="F1026" s="761"/>
      <c r="G1026" s="761"/>
      <c r="H1026" s="761"/>
      <c r="I1026" s="761"/>
    </row>
    <row r="1027" spans="6:9" x14ac:dyDescent="0.25">
      <c r="F1027" s="761"/>
      <c r="G1027" s="761"/>
      <c r="H1027" s="761"/>
      <c r="I1027" s="761"/>
    </row>
    <row r="1028" spans="6:9" x14ac:dyDescent="0.25">
      <c r="F1028" s="761"/>
      <c r="G1028" s="761"/>
      <c r="H1028" s="761"/>
      <c r="I1028" s="761"/>
    </row>
    <row r="1029" spans="6:9" x14ac:dyDescent="0.25">
      <c r="F1029" s="761"/>
      <c r="G1029" s="761"/>
      <c r="H1029" s="761"/>
      <c r="I1029" s="761"/>
    </row>
    <row r="1030" spans="6:9" x14ac:dyDescent="0.25">
      <c r="F1030" s="761"/>
      <c r="G1030" s="761"/>
      <c r="H1030" s="761"/>
      <c r="I1030" s="761"/>
    </row>
    <row r="1031" spans="6:9" x14ac:dyDescent="0.25">
      <c r="F1031" s="761"/>
      <c r="G1031" s="761"/>
      <c r="H1031" s="761"/>
      <c r="I1031" s="761"/>
    </row>
    <row r="1032" spans="6:9" x14ac:dyDescent="0.25">
      <c r="F1032" s="761"/>
      <c r="G1032" s="761"/>
      <c r="H1032" s="761"/>
      <c r="I1032" s="761"/>
    </row>
    <row r="1033" spans="6:9" x14ac:dyDescent="0.25">
      <c r="F1033" s="761"/>
      <c r="G1033" s="761"/>
      <c r="H1033" s="761"/>
      <c r="I1033" s="761"/>
    </row>
    <row r="1034" spans="6:9" x14ac:dyDescent="0.25">
      <c r="F1034" s="761"/>
      <c r="G1034" s="761"/>
      <c r="H1034" s="761"/>
      <c r="I1034" s="761"/>
    </row>
    <row r="1035" spans="6:9" x14ac:dyDescent="0.25">
      <c r="F1035" s="761"/>
      <c r="G1035" s="761"/>
      <c r="H1035" s="761"/>
      <c r="I1035" s="761"/>
    </row>
    <row r="1036" spans="6:9" x14ac:dyDescent="0.25">
      <c r="F1036" s="761"/>
      <c r="G1036" s="761"/>
      <c r="H1036" s="761"/>
      <c r="I1036" s="761"/>
    </row>
    <row r="1037" spans="6:9" x14ac:dyDescent="0.25">
      <c r="F1037" s="761"/>
      <c r="G1037" s="761"/>
      <c r="H1037" s="761"/>
      <c r="I1037" s="761"/>
    </row>
    <row r="1038" spans="6:9" x14ac:dyDescent="0.25">
      <c r="F1038" s="761"/>
      <c r="G1038" s="761"/>
      <c r="H1038" s="761"/>
      <c r="I1038" s="761"/>
    </row>
    <row r="1039" spans="6:9" x14ac:dyDescent="0.25">
      <c r="F1039" s="761"/>
      <c r="G1039" s="761"/>
      <c r="H1039" s="761"/>
      <c r="I1039" s="761"/>
    </row>
    <row r="1040" spans="6:9" x14ac:dyDescent="0.25">
      <c r="F1040" s="761"/>
      <c r="G1040" s="761"/>
      <c r="H1040" s="761"/>
      <c r="I1040" s="761"/>
    </row>
    <row r="1041" spans="6:9" x14ac:dyDescent="0.25">
      <c r="F1041" s="761"/>
      <c r="G1041" s="761"/>
      <c r="H1041" s="761"/>
      <c r="I1041" s="761"/>
    </row>
    <row r="1042" spans="6:9" x14ac:dyDescent="0.25">
      <c r="F1042" s="761"/>
      <c r="G1042" s="761"/>
      <c r="H1042" s="761"/>
      <c r="I1042" s="761"/>
    </row>
    <row r="1043" spans="6:9" x14ac:dyDescent="0.25">
      <c r="F1043" s="761"/>
      <c r="G1043" s="761"/>
      <c r="H1043" s="761"/>
      <c r="I1043" s="761"/>
    </row>
    <row r="1044" spans="6:9" x14ac:dyDescent="0.25">
      <c r="F1044" s="761"/>
      <c r="G1044" s="761"/>
      <c r="H1044" s="761"/>
      <c r="I1044" s="761"/>
    </row>
    <row r="1045" spans="6:9" x14ac:dyDescent="0.25">
      <c r="F1045" s="761"/>
      <c r="G1045" s="761"/>
      <c r="H1045" s="761"/>
      <c r="I1045" s="761"/>
    </row>
    <row r="1046" spans="6:9" x14ac:dyDescent="0.25">
      <c r="F1046" s="761"/>
      <c r="G1046" s="761"/>
      <c r="H1046" s="761"/>
      <c r="I1046" s="761"/>
    </row>
    <row r="1047" spans="6:9" x14ac:dyDescent="0.25">
      <c r="F1047" s="761"/>
      <c r="G1047" s="761"/>
      <c r="H1047" s="761"/>
      <c r="I1047" s="761"/>
    </row>
    <row r="1048" spans="6:9" x14ac:dyDescent="0.25">
      <c r="F1048" s="761"/>
      <c r="G1048" s="761"/>
      <c r="H1048" s="761"/>
      <c r="I1048" s="761"/>
    </row>
    <row r="1049" spans="6:9" x14ac:dyDescent="0.25">
      <c r="F1049" s="761"/>
      <c r="G1049" s="761"/>
      <c r="H1049" s="761"/>
      <c r="I1049" s="761"/>
    </row>
    <row r="1050" spans="6:9" x14ac:dyDescent="0.25">
      <c r="F1050" s="761"/>
      <c r="G1050" s="761"/>
      <c r="H1050" s="761"/>
      <c r="I1050" s="761"/>
    </row>
    <row r="1051" spans="6:9" x14ac:dyDescent="0.25">
      <c r="F1051" s="761"/>
      <c r="G1051" s="761"/>
      <c r="H1051" s="761"/>
      <c r="I1051" s="761"/>
    </row>
    <row r="1052" spans="6:9" x14ac:dyDescent="0.25">
      <c r="F1052" s="761"/>
      <c r="G1052" s="761"/>
      <c r="H1052" s="761"/>
      <c r="I1052" s="761"/>
    </row>
    <row r="1053" spans="6:9" x14ac:dyDescent="0.25">
      <c r="F1053" s="761"/>
      <c r="G1053" s="761"/>
      <c r="H1053" s="761"/>
      <c r="I1053" s="761"/>
    </row>
    <row r="1054" spans="6:9" x14ac:dyDescent="0.25">
      <c r="F1054" s="761"/>
      <c r="G1054" s="761"/>
      <c r="H1054" s="761"/>
      <c r="I1054" s="761"/>
    </row>
  </sheetData>
  <mergeCells count="9">
    <mergeCell ref="J5:K5"/>
    <mergeCell ref="B7:E7"/>
    <mergeCell ref="C8:E8"/>
    <mergeCell ref="D9:E9"/>
    <mergeCell ref="E1:H1"/>
    <mergeCell ref="B3:D3"/>
    <mergeCell ref="F3:I3"/>
    <mergeCell ref="A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>
      <selection activeCell="E39" sqref="E39"/>
    </sheetView>
  </sheetViews>
  <sheetFormatPr baseColWidth="10" defaultRowHeight="15" x14ac:dyDescent="0.25"/>
  <cols>
    <col min="1" max="1" width="48.5703125" bestFit="1" customWidth="1"/>
  </cols>
  <sheetData>
    <row r="1" spans="1:6" ht="15.75" x14ac:dyDescent="0.25">
      <c r="A1" s="163" t="s">
        <v>162</v>
      </c>
      <c r="B1" s="1680" t="s">
        <v>163</v>
      </c>
      <c r="C1" s="1680"/>
      <c r="D1" s="1680"/>
      <c r="E1" s="1681"/>
      <c r="F1" s="164"/>
    </row>
    <row r="2" spans="1:6" ht="15.75" thickBot="1" x14ac:dyDescent="0.3">
      <c r="A2" s="165" t="s">
        <v>164</v>
      </c>
      <c r="B2" s="166" t="s">
        <v>165</v>
      </c>
      <c r="C2" s="166" t="s">
        <v>166</v>
      </c>
      <c r="D2" s="166" t="s">
        <v>167</v>
      </c>
      <c r="E2" s="167" t="s">
        <v>168</v>
      </c>
      <c r="F2" s="168" t="s">
        <v>169</v>
      </c>
    </row>
    <row r="3" spans="1:6" x14ac:dyDescent="0.25">
      <c r="A3" s="169" t="s">
        <v>170</v>
      </c>
      <c r="B3" s="170"/>
      <c r="C3" s="170"/>
      <c r="D3" s="170"/>
      <c r="E3" s="171"/>
      <c r="F3" s="172"/>
    </row>
    <row r="4" spans="1:6" x14ac:dyDescent="0.25">
      <c r="A4" s="173" t="s">
        <v>171</v>
      </c>
      <c r="B4" s="174">
        <v>360000</v>
      </c>
      <c r="C4" s="174"/>
      <c r="D4" s="174"/>
      <c r="E4" s="175">
        <v>360000</v>
      </c>
      <c r="F4" s="172"/>
    </row>
    <row r="5" spans="1:6" x14ac:dyDescent="0.25">
      <c r="A5" s="176" t="s">
        <v>172</v>
      </c>
      <c r="B5" s="177">
        <v>76413962.325899988</v>
      </c>
      <c r="C5" s="177"/>
      <c r="D5" s="177">
        <v>0</v>
      </c>
      <c r="E5" s="175">
        <v>76413962.325899988</v>
      </c>
      <c r="F5" s="172"/>
    </row>
    <row r="6" spans="1:6" x14ac:dyDescent="0.25">
      <c r="A6" s="176" t="s">
        <v>173</v>
      </c>
      <c r="B6" s="177">
        <v>130116367.9397198</v>
      </c>
      <c r="C6" s="177"/>
      <c r="D6" s="174">
        <v>0</v>
      </c>
      <c r="E6" s="175">
        <v>130116367.9397198</v>
      </c>
      <c r="F6" s="172"/>
    </row>
    <row r="7" spans="1:6" x14ac:dyDescent="0.25">
      <c r="A7" s="176" t="s">
        <v>174</v>
      </c>
      <c r="B7" s="177">
        <v>23762374.243499987</v>
      </c>
      <c r="C7" s="177"/>
      <c r="D7" s="174"/>
      <c r="E7" s="175">
        <v>23762374.243499987</v>
      </c>
      <c r="F7" s="172"/>
    </row>
    <row r="8" spans="1:6" x14ac:dyDescent="0.25">
      <c r="A8" s="176" t="s">
        <v>175</v>
      </c>
      <c r="B8" s="177">
        <v>20567872.110948302</v>
      </c>
      <c r="C8" s="177"/>
      <c r="D8" s="174"/>
      <c r="E8" s="175">
        <v>20567872.110948302</v>
      </c>
      <c r="F8" s="172"/>
    </row>
    <row r="9" spans="1:6" x14ac:dyDescent="0.25">
      <c r="A9" s="176" t="s">
        <v>176</v>
      </c>
      <c r="B9" s="177">
        <v>850000</v>
      </c>
      <c r="C9" s="177"/>
      <c r="D9" s="174"/>
      <c r="E9" s="175">
        <v>850000</v>
      </c>
      <c r="F9" s="172"/>
    </row>
    <row r="10" spans="1:6" x14ac:dyDescent="0.25">
      <c r="A10" s="176" t="s">
        <v>177</v>
      </c>
      <c r="B10" s="177">
        <v>224999.99</v>
      </c>
      <c r="C10" s="177"/>
      <c r="D10" s="174"/>
      <c r="E10" s="175">
        <v>224999.99</v>
      </c>
      <c r="F10" s="172"/>
    </row>
    <row r="11" spans="1:6" x14ac:dyDescent="0.25">
      <c r="A11" s="176" t="s">
        <v>178</v>
      </c>
      <c r="B11" s="177">
        <v>27392.386999999995</v>
      </c>
      <c r="C11" s="177"/>
      <c r="D11" s="174"/>
      <c r="E11" s="175">
        <v>27392.386999999995</v>
      </c>
      <c r="F11" s="172"/>
    </row>
    <row r="12" spans="1:6" x14ac:dyDescent="0.25">
      <c r="A12" s="176" t="s">
        <v>179</v>
      </c>
      <c r="B12" s="177">
        <v>334225.43999999994</v>
      </c>
      <c r="C12" s="177"/>
      <c r="D12" s="174"/>
      <c r="E12" s="175">
        <v>334225.43999999994</v>
      </c>
      <c r="F12" s="172"/>
    </row>
    <row r="13" spans="1:6" x14ac:dyDescent="0.25">
      <c r="A13" s="176" t="s">
        <v>180</v>
      </c>
      <c r="B13" s="177">
        <v>26246624.412999999</v>
      </c>
      <c r="C13" s="177"/>
      <c r="D13" s="174">
        <v>0</v>
      </c>
      <c r="E13" s="175">
        <v>26246624.412999999</v>
      </c>
      <c r="F13" s="172"/>
    </row>
    <row r="14" spans="1:6" x14ac:dyDescent="0.25">
      <c r="A14" s="176" t="s">
        <v>181</v>
      </c>
      <c r="B14" s="177">
        <v>3649.5</v>
      </c>
      <c r="C14" s="177"/>
      <c r="D14" s="174"/>
      <c r="E14" s="175">
        <v>3649.5</v>
      </c>
      <c r="F14" s="172"/>
    </row>
    <row r="15" spans="1:6" x14ac:dyDescent="0.25">
      <c r="A15" s="176" t="s">
        <v>182</v>
      </c>
      <c r="B15" s="177">
        <v>42760012.188239031</v>
      </c>
      <c r="C15" s="177"/>
      <c r="D15" s="174"/>
      <c r="E15" s="175">
        <v>42760012.188239031</v>
      </c>
      <c r="F15" s="172"/>
    </row>
    <row r="16" spans="1:6" x14ac:dyDescent="0.25">
      <c r="A16" s="176" t="s">
        <v>183</v>
      </c>
      <c r="B16" s="177">
        <v>0</v>
      </c>
      <c r="C16" s="177"/>
      <c r="D16" s="178"/>
      <c r="E16" s="175">
        <v>0</v>
      </c>
      <c r="F16" s="172"/>
    </row>
    <row r="17" spans="1:6" x14ac:dyDescent="0.25">
      <c r="A17" s="176" t="s">
        <v>184</v>
      </c>
      <c r="B17" s="177">
        <v>128000</v>
      </c>
      <c r="C17" s="177"/>
      <c r="D17" s="178"/>
      <c r="E17" s="175">
        <v>128000</v>
      </c>
      <c r="F17" s="172"/>
    </row>
    <row r="18" spans="1:6" x14ac:dyDescent="0.25">
      <c r="A18" s="176" t="s">
        <v>185</v>
      </c>
      <c r="B18" s="177">
        <v>878024</v>
      </c>
      <c r="C18" s="177"/>
      <c r="D18" s="178"/>
      <c r="E18" s="175">
        <v>878024</v>
      </c>
      <c r="F18" s="172"/>
    </row>
    <row r="19" spans="1:6" x14ac:dyDescent="0.25">
      <c r="A19" s="176" t="s">
        <v>186</v>
      </c>
      <c r="B19" s="177">
        <v>840000</v>
      </c>
      <c r="C19" s="177"/>
      <c r="D19" s="178"/>
      <c r="E19" s="175">
        <v>840000</v>
      </c>
      <c r="F19" s="172"/>
    </row>
    <row r="20" spans="1:6" x14ac:dyDescent="0.25">
      <c r="A20" s="176" t="s">
        <v>187</v>
      </c>
      <c r="B20" s="177">
        <v>730000</v>
      </c>
      <c r="C20" s="177"/>
      <c r="D20" s="179"/>
      <c r="E20" s="175">
        <v>730000</v>
      </c>
      <c r="F20" s="172"/>
    </row>
    <row r="21" spans="1:6" ht="15.75" thickBot="1" x14ac:dyDescent="0.3">
      <c r="A21" s="180" t="s">
        <v>188</v>
      </c>
      <c r="B21" s="181">
        <v>324243504.53830713</v>
      </c>
      <c r="C21" s="182">
        <v>0</v>
      </c>
      <c r="D21" s="183">
        <v>0</v>
      </c>
      <c r="E21" s="184">
        <v>324243504.53830713</v>
      </c>
      <c r="F21" s="185">
        <v>298492474</v>
      </c>
    </row>
    <row r="22" spans="1:6" x14ac:dyDescent="0.25">
      <c r="A22" s="169" t="s">
        <v>189</v>
      </c>
      <c r="B22" s="170"/>
      <c r="C22" s="186"/>
      <c r="D22" s="170"/>
      <c r="E22" s="187"/>
      <c r="F22" s="172"/>
    </row>
    <row r="23" spans="1:6" x14ac:dyDescent="0.25">
      <c r="A23" s="176" t="s">
        <v>190</v>
      </c>
      <c r="B23" s="177"/>
      <c r="C23" s="177"/>
      <c r="D23" s="174">
        <v>435939.10998278117</v>
      </c>
      <c r="E23" s="188">
        <v>435939.10998278117</v>
      </c>
      <c r="F23" s="172"/>
    </row>
    <row r="24" spans="1:6" x14ac:dyDescent="0.25">
      <c r="A24" s="176" t="s">
        <v>191</v>
      </c>
      <c r="B24" s="177">
        <v>3029.3638160342921</v>
      </c>
      <c r="C24" s="177">
        <v>678.69</v>
      </c>
      <c r="D24" s="174">
        <v>39673.758727368797</v>
      </c>
      <c r="E24" s="188">
        <v>43381.812543403088</v>
      </c>
      <c r="F24" s="172"/>
    </row>
    <row r="25" spans="1:6" x14ac:dyDescent="0.25">
      <c r="A25" s="176" t="s">
        <v>192</v>
      </c>
      <c r="B25" s="177">
        <v>15617.41</v>
      </c>
      <c r="C25" s="174"/>
      <c r="D25" s="174">
        <v>1337.5316206815969</v>
      </c>
      <c r="E25" s="188">
        <v>16954.941620681595</v>
      </c>
      <c r="F25" s="172"/>
    </row>
    <row r="26" spans="1:6" x14ac:dyDescent="0.25">
      <c r="A26" s="176" t="s">
        <v>193</v>
      </c>
      <c r="B26" s="177">
        <v>815.31</v>
      </c>
      <c r="C26" s="174"/>
      <c r="D26" s="174">
        <v>15149.398286695028</v>
      </c>
      <c r="E26" s="188">
        <v>15964.708286695028</v>
      </c>
      <c r="F26" s="172"/>
    </row>
    <row r="27" spans="1:6" x14ac:dyDescent="0.25">
      <c r="A27" s="176" t="s">
        <v>194</v>
      </c>
      <c r="B27" s="177">
        <v>20990</v>
      </c>
      <c r="C27" s="174">
        <v>1395.43</v>
      </c>
      <c r="D27" s="174">
        <v>16502.842959346446</v>
      </c>
      <c r="E27" s="188">
        <v>38888.272959346446</v>
      </c>
      <c r="F27" s="172"/>
    </row>
    <row r="28" spans="1:6" x14ac:dyDescent="0.25">
      <c r="A28" s="176" t="s">
        <v>195</v>
      </c>
      <c r="B28" s="177">
        <v>1193</v>
      </c>
      <c r="C28" s="174"/>
      <c r="D28" s="174">
        <v>2293.6684283597765</v>
      </c>
      <c r="E28" s="188">
        <v>3486.6684283597765</v>
      </c>
      <c r="F28" s="172"/>
    </row>
    <row r="29" spans="1:6" x14ac:dyDescent="0.25">
      <c r="A29" s="176" t="s">
        <v>196</v>
      </c>
      <c r="B29" s="177">
        <v>80876.020502787505</v>
      </c>
      <c r="C29" s="174"/>
      <c r="D29" s="174">
        <v>980890.0712510345</v>
      </c>
      <c r="E29" s="188">
        <v>1061766.0917538221</v>
      </c>
      <c r="F29" s="172"/>
    </row>
    <row r="30" spans="1:6" x14ac:dyDescent="0.25">
      <c r="A30" s="176" t="s">
        <v>197</v>
      </c>
      <c r="B30" s="177">
        <v>3183.6933803368315</v>
      </c>
      <c r="C30" s="174"/>
      <c r="D30" s="174">
        <v>1377.8686872584949</v>
      </c>
      <c r="E30" s="188">
        <v>4561.5620675953269</v>
      </c>
      <c r="F30" s="172"/>
    </row>
    <row r="31" spans="1:6" x14ac:dyDescent="0.25">
      <c r="A31" s="176" t="s">
        <v>198</v>
      </c>
      <c r="B31" s="177"/>
      <c r="C31" s="174">
        <v>9765.94</v>
      </c>
      <c r="D31" s="174">
        <v>1547774.7913021303</v>
      </c>
      <c r="E31" s="188">
        <v>1557540.7313021303</v>
      </c>
      <c r="F31" s="172"/>
    </row>
    <row r="32" spans="1:6" x14ac:dyDescent="0.25">
      <c r="A32" s="176" t="s">
        <v>199</v>
      </c>
      <c r="B32" s="177">
        <v>3863.2049751229761</v>
      </c>
      <c r="C32" s="174">
        <v>310878.15000000002</v>
      </c>
      <c r="D32" s="174">
        <v>1039535.9177730018</v>
      </c>
      <c r="E32" s="188">
        <v>1354277.2727481248</v>
      </c>
      <c r="F32" s="172"/>
    </row>
    <row r="33" spans="1:6" x14ac:dyDescent="0.25">
      <c r="A33" s="176" t="s">
        <v>200</v>
      </c>
      <c r="B33" s="177">
        <v>114822.15578574751</v>
      </c>
      <c r="C33" s="174">
        <v>4009.81</v>
      </c>
      <c r="D33" s="174">
        <v>18700.241023526803</v>
      </c>
      <c r="E33" s="188">
        <v>137532.20680927433</v>
      </c>
      <c r="F33" s="172"/>
    </row>
    <row r="34" spans="1:6" x14ac:dyDescent="0.25">
      <c r="A34" s="176" t="s">
        <v>201</v>
      </c>
      <c r="B34" s="177">
        <v>6981.4190534764221</v>
      </c>
      <c r="C34" s="174">
        <v>33897.26</v>
      </c>
      <c r="D34" s="174">
        <v>106586.44294813492</v>
      </c>
      <c r="E34" s="188">
        <v>147465.12200161134</v>
      </c>
      <c r="F34" s="172"/>
    </row>
    <row r="35" spans="1:6" x14ac:dyDescent="0.25">
      <c r="A35" s="176" t="s">
        <v>202</v>
      </c>
      <c r="B35" s="177">
        <v>207783.52878804033</v>
      </c>
      <c r="C35" s="174">
        <v>57420.36</v>
      </c>
      <c r="D35" s="174">
        <v>674826.0765689871</v>
      </c>
      <c r="E35" s="188">
        <v>940029.96535702748</v>
      </c>
      <c r="F35" s="172"/>
    </row>
    <row r="36" spans="1:6" x14ac:dyDescent="0.25">
      <c r="A36" s="176" t="s">
        <v>203</v>
      </c>
      <c r="B36" s="177">
        <v>218599.31755594112</v>
      </c>
      <c r="C36" s="174">
        <v>0</v>
      </c>
      <c r="D36" s="174">
        <v>629.58081992461132</v>
      </c>
      <c r="E36" s="188">
        <v>219228.89837586574</v>
      </c>
      <c r="F36" s="172"/>
    </row>
    <row r="37" spans="1:6" x14ac:dyDescent="0.25">
      <c r="A37" s="176" t="s">
        <v>204</v>
      </c>
      <c r="B37" s="177">
        <v>1350397.5514633413</v>
      </c>
      <c r="C37" s="174">
        <v>271769.44</v>
      </c>
      <c r="D37" s="174">
        <v>806229.53610452043</v>
      </c>
      <c r="E37" s="188">
        <v>2428396.5275678616</v>
      </c>
      <c r="F37" s="172"/>
    </row>
    <row r="38" spans="1:6" x14ac:dyDescent="0.25">
      <c r="A38" s="176" t="s">
        <v>205</v>
      </c>
      <c r="B38" s="177">
        <v>2310214.0387321315</v>
      </c>
      <c r="C38" s="174">
        <v>569175.1</v>
      </c>
      <c r="D38" s="174">
        <v>9580588.2929795049</v>
      </c>
      <c r="E38" s="188">
        <v>12459977.431711636</v>
      </c>
      <c r="F38" s="172"/>
    </row>
    <row r="39" spans="1:6" x14ac:dyDescent="0.25">
      <c r="A39" s="176" t="s">
        <v>206</v>
      </c>
      <c r="B39" s="177">
        <v>72567.810247690009</v>
      </c>
      <c r="C39" s="174">
        <v>11256.34</v>
      </c>
      <c r="D39" s="174">
        <v>365031.01123571687</v>
      </c>
      <c r="E39" s="188">
        <v>448855.1614834069</v>
      </c>
      <c r="F39" s="172"/>
    </row>
    <row r="40" spans="1:6" x14ac:dyDescent="0.25">
      <c r="A40" s="176" t="s">
        <v>207</v>
      </c>
      <c r="B40" s="177">
        <v>919941.95530160598</v>
      </c>
      <c r="C40" s="174">
        <v>1819.49</v>
      </c>
      <c r="D40" s="174">
        <v>129443.04353761126</v>
      </c>
      <c r="E40" s="188">
        <v>1051204.4888392172</v>
      </c>
      <c r="F40" s="172"/>
    </row>
    <row r="41" spans="1:6" x14ac:dyDescent="0.25">
      <c r="A41" s="176" t="s">
        <v>208</v>
      </c>
      <c r="B41" s="177">
        <v>3226.3924571588141</v>
      </c>
      <c r="C41" s="174">
        <v>1061.1099999999999</v>
      </c>
      <c r="D41" s="174">
        <v>445842.78868881427</v>
      </c>
      <c r="E41" s="188">
        <v>450130.29114597308</v>
      </c>
      <c r="F41" s="172"/>
    </row>
    <row r="42" spans="1:6" x14ac:dyDescent="0.25">
      <c r="A42" s="176" t="s">
        <v>209</v>
      </c>
      <c r="B42" s="177">
        <v>7581.9752001140059</v>
      </c>
      <c r="C42" s="174">
        <v>5168.2</v>
      </c>
      <c r="D42" s="174">
        <v>731712.52998212457</v>
      </c>
      <c r="E42" s="188">
        <v>744462.7051822386</v>
      </c>
      <c r="F42" s="172"/>
    </row>
    <row r="43" spans="1:6" x14ac:dyDescent="0.25">
      <c r="A43" s="176" t="s">
        <v>210</v>
      </c>
      <c r="B43" s="177">
        <v>3984602.8435865799</v>
      </c>
      <c r="C43" s="174">
        <v>227531.1</v>
      </c>
      <c r="D43" s="174">
        <v>2151036.37367171</v>
      </c>
      <c r="E43" s="188">
        <v>6363170.3172582891</v>
      </c>
      <c r="F43" s="172"/>
    </row>
    <row r="44" spans="1:6" x14ac:dyDescent="0.25">
      <c r="A44" s="176" t="s">
        <v>211</v>
      </c>
      <c r="B44" s="177">
        <v>102109.24</v>
      </c>
      <c r="C44" s="174">
        <v>6900</v>
      </c>
      <c r="D44" s="174">
        <v>107630.08</v>
      </c>
      <c r="E44" s="188">
        <v>216639.32</v>
      </c>
      <c r="F44" s="172"/>
    </row>
    <row r="45" spans="1:6" x14ac:dyDescent="0.25">
      <c r="A45" s="176" t="s">
        <v>212</v>
      </c>
      <c r="B45" s="177">
        <v>655468.69165001204</v>
      </c>
      <c r="C45" s="174">
        <v>571316.93999999994</v>
      </c>
      <c r="D45" s="174">
        <v>10323214.10921015</v>
      </c>
      <c r="E45" s="188">
        <v>11549999.740860162</v>
      </c>
      <c r="F45" s="172"/>
    </row>
    <row r="46" spans="1:6" x14ac:dyDescent="0.25">
      <c r="A46" s="176" t="s">
        <v>213</v>
      </c>
      <c r="B46" s="177">
        <v>948024.13941576937</v>
      </c>
      <c r="C46" s="174">
        <v>28335.11</v>
      </c>
      <c r="D46" s="174">
        <v>426437.93788539659</v>
      </c>
      <c r="E46" s="188">
        <v>1402797.1873011659</v>
      </c>
      <c r="F46" s="172"/>
    </row>
    <row r="47" spans="1:6" x14ac:dyDescent="0.25">
      <c r="A47" s="176" t="s">
        <v>214</v>
      </c>
      <c r="B47" s="177">
        <v>750916.04441029578</v>
      </c>
      <c r="C47" s="174">
        <v>21778.12</v>
      </c>
      <c r="D47" s="174">
        <v>526168.44760589954</v>
      </c>
      <c r="E47" s="188">
        <v>1298862.6120161954</v>
      </c>
      <c r="F47" s="172"/>
    </row>
    <row r="48" spans="1:6" x14ac:dyDescent="0.25">
      <c r="A48" s="176" t="s">
        <v>215</v>
      </c>
      <c r="B48" s="177"/>
      <c r="C48" s="177"/>
      <c r="D48" s="174">
        <v>240074.92991932324</v>
      </c>
      <c r="E48" s="188">
        <v>240074.92991932324</v>
      </c>
      <c r="F48" s="172"/>
    </row>
    <row r="49" spans="1:6" x14ac:dyDescent="0.25">
      <c r="A49" s="176" t="s">
        <v>216</v>
      </c>
      <c r="B49" s="177">
        <v>0</v>
      </c>
      <c r="C49" s="177">
        <v>0</v>
      </c>
      <c r="D49" s="189">
        <v>0</v>
      </c>
      <c r="E49" s="188">
        <v>0</v>
      </c>
      <c r="F49" s="172"/>
    </row>
    <row r="50" spans="1:6" ht="15.75" thickBot="1" x14ac:dyDescent="0.3">
      <c r="A50" s="190" t="s">
        <v>217</v>
      </c>
      <c r="B50" s="183">
        <v>11782805.106322186</v>
      </c>
      <c r="C50" s="183">
        <v>2134156.5900000003</v>
      </c>
      <c r="D50" s="183">
        <v>30714626.381200008</v>
      </c>
      <c r="E50" s="181">
        <v>44631588.077522188</v>
      </c>
      <c r="F50" s="185">
        <v>47334443.080000006</v>
      </c>
    </row>
    <row r="51" spans="1:6" x14ac:dyDescent="0.25">
      <c r="A51" s="169" t="s">
        <v>218</v>
      </c>
      <c r="B51" s="170"/>
      <c r="C51" s="170"/>
      <c r="D51" s="170"/>
      <c r="E51" s="171"/>
      <c r="F51" s="172"/>
    </row>
    <row r="52" spans="1:6" x14ac:dyDescent="0.25">
      <c r="A52" s="191" t="s">
        <v>219</v>
      </c>
      <c r="B52" s="174"/>
      <c r="C52" s="177"/>
      <c r="D52" s="177">
        <v>80750</v>
      </c>
      <c r="E52" s="175">
        <v>80750</v>
      </c>
      <c r="F52" s="172"/>
    </row>
    <row r="53" spans="1:6" x14ac:dyDescent="0.25">
      <c r="A53" s="192" t="s">
        <v>220</v>
      </c>
      <c r="B53" s="189"/>
      <c r="C53" s="189"/>
      <c r="D53" s="189">
        <v>320000</v>
      </c>
      <c r="E53" s="175">
        <v>320000</v>
      </c>
      <c r="F53" s="172"/>
    </row>
    <row r="54" spans="1:6" ht="15.75" thickBot="1" x14ac:dyDescent="0.3">
      <c r="A54" s="193" t="s">
        <v>221</v>
      </c>
      <c r="B54" s="194">
        <v>0</v>
      </c>
      <c r="C54" s="194">
        <v>0</v>
      </c>
      <c r="D54" s="194">
        <v>400750</v>
      </c>
      <c r="E54" s="183">
        <v>400750</v>
      </c>
      <c r="F54" s="185">
        <v>900750</v>
      </c>
    </row>
    <row r="55" spans="1:6" x14ac:dyDescent="0.25">
      <c r="A55" s="169" t="s">
        <v>222</v>
      </c>
      <c r="B55" s="170"/>
      <c r="C55" s="170"/>
      <c r="D55" s="170"/>
      <c r="E55" s="188"/>
      <c r="F55" s="172"/>
    </row>
    <row r="56" spans="1:6" x14ac:dyDescent="0.25">
      <c r="A56" s="176" t="s">
        <v>223</v>
      </c>
      <c r="B56" s="174">
        <v>3218000</v>
      </c>
      <c r="C56" s="177"/>
      <c r="D56" s="174">
        <v>0</v>
      </c>
      <c r="E56" s="188">
        <v>3218000</v>
      </c>
      <c r="F56" s="172"/>
    </row>
    <row r="57" spans="1:6" x14ac:dyDescent="0.25">
      <c r="A57" s="176" t="s">
        <v>224</v>
      </c>
      <c r="B57" s="174">
        <v>100000</v>
      </c>
      <c r="C57" s="174"/>
      <c r="D57" s="174"/>
      <c r="E57" s="188">
        <v>100000</v>
      </c>
      <c r="F57" s="172"/>
    </row>
    <row r="58" spans="1:6" x14ac:dyDescent="0.25">
      <c r="A58" s="176" t="s">
        <v>225</v>
      </c>
      <c r="B58" s="195">
        <v>661652</v>
      </c>
      <c r="C58" s="174">
        <v>47250</v>
      </c>
      <c r="D58" s="174">
        <v>96600</v>
      </c>
      <c r="E58" s="188">
        <v>805502</v>
      </c>
      <c r="F58" s="172"/>
    </row>
    <row r="59" spans="1:6" x14ac:dyDescent="0.25">
      <c r="A59" s="176" t="s">
        <v>226</v>
      </c>
      <c r="B59" s="174">
        <v>11438250</v>
      </c>
      <c r="C59" s="174"/>
      <c r="D59" s="174"/>
      <c r="E59" s="188">
        <v>11438250</v>
      </c>
      <c r="F59" s="172"/>
    </row>
    <row r="60" spans="1:6" x14ac:dyDescent="0.25">
      <c r="A60" s="176" t="s">
        <v>227</v>
      </c>
      <c r="B60" s="178">
        <v>30000</v>
      </c>
      <c r="C60" s="174"/>
      <c r="D60" s="174">
        <v>91200</v>
      </c>
      <c r="E60" s="188">
        <v>121200</v>
      </c>
      <c r="F60" s="172"/>
    </row>
    <row r="61" spans="1:6" x14ac:dyDescent="0.25">
      <c r="A61" s="176" t="s">
        <v>228</v>
      </c>
      <c r="B61" s="178"/>
      <c r="C61" s="196"/>
      <c r="D61" s="174">
        <v>1644000</v>
      </c>
      <c r="E61" s="188">
        <v>1644000</v>
      </c>
      <c r="F61" s="197"/>
    </row>
    <row r="62" spans="1:6" x14ac:dyDescent="0.25">
      <c r="A62" s="176" t="s">
        <v>229</v>
      </c>
      <c r="B62" s="178"/>
      <c r="C62" s="177"/>
      <c r="D62" s="174">
        <v>3000</v>
      </c>
      <c r="E62" s="188">
        <v>3000</v>
      </c>
      <c r="F62" s="197"/>
    </row>
    <row r="63" spans="1:6" x14ac:dyDescent="0.25">
      <c r="A63" s="176" t="s">
        <v>230</v>
      </c>
      <c r="B63" s="178"/>
      <c r="C63" s="177"/>
      <c r="D63" s="174">
        <v>0</v>
      </c>
      <c r="E63" s="188">
        <v>0</v>
      </c>
      <c r="F63" s="197"/>
    </row>
    <row r="64" spans="1:6" x14ac:dyDescent="0.25">
      <c r="A64" s="176" t="s">
        <v>231</v>
      </c>
      <c r="B64" s="174"/>
      <c r="C64" s="196"/>
      <c r="D64" s="174"/>
      <c r="E64" s="188">
        <v>0</v>
      </c>
      <c r="F64" s="197"/>
    </row>
    <row r="65" spans="1:6" x14ac:dyDescent="0.25">
      <c r="A65" s="176" t="s">
        <v>232</v>
      </c>
      <c r="B65" s="174">
        <v>316000</v>
      </c>
      <c r="C65" s="196"/>
      <c r="D65" s="174"/>
      <c r="E65" s="188">
        <v>316000</v>
      </c>
      <c r="F65" s="197"/>
    </row>
    <row r="66" spans="1:6" x14ac:dyDescent="0.25">
      <c r="A66" s="176" t="s">
        <v>233</v>
      </c>
      <c r="B66" s="189">
        <v>35000</v>
      </c>
      <c r="C66" s="198"/>
      <c r="D66" s="189"/>
      <c r="E66" s="188">
        <v>35000</v>
      </c>
      <c r="F66" s="197"/>
    </row>
    <row r="67" spans="1:6" ht="15.75" thickBot="1" x14ac:dyDescent="0.3">
      <c r="A67" s="190" t="s">
        <v>234</v>
      </c>
      <c r="B67" s="183">
        <v>15798902</v>
      </c>
      <c r="C67" s="183">
        <v>47250</v>
      </c>
      <c r="D67" s="183">
        <v>1834800</v>
      </c>
      <c r="E67" s="181">
        <v>17680952</v>
      </c>
      <c r="F67" s="185">
        <v>17323020.390000001</v>
      </c>
    </row>
    <row r="68" spans="1:6" ht="15.75" thickBot="1" x14ac:dyDescent="0.3">
      <c r="A68" s="199" t="s">
        <v>235</v>
      </c>
      <c r="B68" s="200">
        <v>351825211.6446293</v>
      </c>
      <c r="C68" s="200">
        <v>2181406.5900000003</v>
      </c>
      <c r="D68" s="200">
        <v>32950176.381200008</v>
      </c>
      <c r="E68" s="200">
        <v>386956794.61582935</v>
      </c>
      <c r="F68" s="201">
        <v>364050688.02606368</v>
      </c>
    </row>
    <row r="69" spans="1:6" x14ac:dyDescent="0.25">
      <c r="A69" s="169" t="s">
        <v>236</v>
      </c>
      <c r="B69" s="170"/>
      <c r="C69" s="202"/>
      <c r="D69" s="170"/>
      <c r="E69" s="171"/>
      <c r="F69" s="197"/>
    </row>
    <row r="70" spans="1:6" x14ac:dyDescent="0.25">
      <c r="A70" s="176" t="s">
        <v>237</v>
      </c>
      <c r="B70" s="178"/>
      <c r="C70" s="198"/>
      <c r="D70" s="177">
        <v>2249487</v>
      </c>
      <c r="E70" s="175">
        <v>2249487</v>
      </c>
      <c r="F70" s="197"/>
    </row>
    <row r="71" spans="1:6" x14ac:dyDescent="0.25">
      <c r="A71" s="176" t="s">
        <v>238</v>
      </c>
      <c r="B71" s="178">
        <v>8186.76</v>
      </c>
      <c r="C71" s="198">
        <v>4519.7700000000004</v>
      </c>
      <c r="D71" s="177">
        <v>144291.47</v>
      </c>
      <c r="E71" s="175">
        <v>156998</v>
      </c>
      <c r="F71" s="197"/>
    </row>
    <row r="72" spans="1:6" x14ac:dyDescent="0.25">
      <c r="A72" s="176" t="s">
        <v>239</v>
      </c>
      <c r="B72" s="178">
        <v>2053.56</v>
      </c>
      <c r="C72" s="198">
        <v>51262.07</v>
      </c>
      <c r="D72" s="177">
        <v>492200.21</v>
      </c>
      <c r="E72" s="175">
        <v>545515.84</v>
      </c>
      <c r="F72" s="197"/>
    </row>
    <row r="73" spans="1:6" x14ac:dyDescent="0.25">
      <c r="A73" s="176" t="s">
        <v>240</v>
      </c>
      <c r="B73" s="178">
        <v>4661.75</v>
      </c>
      <c r="C73" s="198">
        <v>14450.88</v>
      </c>
      <c r="D73" s="177">
        <v>40986.54</v>
      </c>
      <c r="E73" s="175">
        <v>60099.17</v>
      </c>
      <c r="F73" s="197"/>
    </row>
    <row r="74" spans="1:6" x14ac:dyDescent="0.25">
      <c r="A74" s="176" t="s">
        <v>241</v>
      </c>
      <c r="B74" s="178"/>
      <c r="C74" s="198"/>
      <c r="D74" s="177"/>
      <c r="E74" s="175">
        <v>0</v>
      </c>
      <c r="F74" s="197"/>
    </row>
    <row r="75" spans="1:6" x14ac:dyDescent="0.25">
      <c r="A75" s="176" t="s">
        <v>242</v>
      </c>
      <c r="B75" s="178"/>
      <c r="C75" s="198"/>
      <c r="D75" s="177"/>
      <c r="E75" s="175">
        <v>0</v>
      </c>
      <c r="F75" s="197"/>
    </row>
    <row r="76" spans="1:6" x14ac:dyDescent="0.25">
      <c r="A76" s="176" t="s">
        <v>243</v>
      </c>
      <c r="B76" s="178">
        <v>3361.79</v>
      </c>
      <c r="C76" s="198">
        <v>15843.98</v>
      </c>
      <c r="D76" s="203">
        <v>378745.68</v>
      </c>
      <c r="E76" s="175">
        <v>397951.45</v>
      </c>
      <c r="F76" s="197"/>
    </row>
    <row r="77" spans="1:6" x14ac:dyDescent="0.25">
      <c r="A77" s="176" t="s">
        <v>244</v>
      </c>
      <c r="B77" s="178"/>
      <c r="C77" s="198"/>
      <c r="D77" s="203">
        <v>154265.85</v>
      </c>
      <c r="E77" s="175">
        <v>154265.85</v>
      </c>
      <c r="F77" s="197"/>
    </row>
    <row r="78" spans="1:6" x14ac:dyDescent="0.25">
      <c r="A78" s="176" t="s">
        <v>245</v>
      </c>
      <c r="B78" s="178"/>
      <c r="C78" s="198"/>
      <c r="D78" s="203">
        <v>92620.39</v>
      </c>
      <c r="E78" s="175">
        <v>92620.39</v>
      </c>
      <c r="F78" s="197"/>
    </row>
    <row r="79" spans="1:6" x14ac:dyDescent="0.25">
      <c r="A79" s="176" t="s">
        <v>246</v>
      </c>
      <c r="B79" s="178">
        <v>14965.84</v>
      </c>
      <c r="C79" s="198">
        <v>70533.279999999999</v>
      </c>
      <c r="D79" s="203">
        <v>500413.6</v>
      </c>
      <c r="E79" s="175">
        <v>585912.72</v>
      </c>
      <c r="F79" s="197"/>
    </row>
    <row r="80" spans="1:6" x14ac:dyDescent="0.25">
      <c r="A80" s="176" t="s">
        <v>247</v>
      </c>
      <c r="B80" s="178"/>
      <c r="C80" s="198"/>
      <c r="D80" s="177">
        <v>650000</v>
      </c>
      <c r="E80" s="175">
        <v>650000</v>
      </c>
      <c r="F80" s="197"/>
    </row>
    <row r="81" spans="1:6" x14ac:dyDescent="0.25">
      <c r="A81" s="176" t="s">
        <v>248</v>
      </c>
      <c r="B81" s="178"/>
      <c r="C81" s="198"/>
      <c r="D81" s="177">
        <v>83500</v>
      </c>
      <c r="E81" s="175">
        <v>83500</v>
      </c>
      <c r="F81" s="197"/>
    </row>
    <row r="82" spans="1:6" x14ac:dyDescent="0.25">
      <c r="A82" s="176" t="s">
        <v>249</v>
      </c>
      <c r="B82" s="178"/>
      <c r="C82" s="198"/>
      <c r="D82" s="177">
        <v>538413.18999999994</v>
      </c>
      <c r="E82" s="175">
        <v>538413.18999999994</v>
      </c>
      <c r="F82" s="197"/>
    </row>
    <row r="83" spans="1:6" x14ac:dyDescent="0.25">
      <c r="A83" s="176" t="s">
        <v>250</v>
      </c>
      <c r="B83" s="178">
        <v>961107</v>
      </c>
      <c r="C83" s="198">
        <v>2700000</v>
      </c>
      <c r="D83" s="177">
        <v>139053.67000000001</v>
      </c>
      <c r="E83" s="175">
        <v>3800160.67</v>
      </c>
      <c r="F83" s="197"/>
    </row>
    <row r="84" spans="1:6" x14ac:dyDescent="0.25">
      <c r="A84" s="176" t="s">
        <v>251</v>
      </c>
      <c r="B84" s="178"/>
      <c r="C84" s="198"/>
      <c r="D84" s="177"/>
      <c r="E84" s="175">
        <v>0</v>
      </c>
      <c r="F84" s="197"/>
    </row>
    <row r="85" spans="1:6" x14ac:dyDescent="0.25">
      <c r="A85" s="176" t="s">
        <v>252</v>
      </c>
      <c r="B85" s="178"/>
      <c r="C85" s="198">
        <v>0</v>
      </c>
      <c r="D85" s="177"/>
      <c r="E85" s="175">
        <v>0</v>
      </c>
      <c r="F85" s="197"/>
    </row>
    <row r="86" spans="1:6" x14ac:dyDescent="0.25">
      <c r="A86" s="176" t="s">
        <v>253</v>
      </c>
      <c r="B86" s="178"/>
      <c r="C86" s="198"/>
      <c r="D86" s="177">
        <v>0</v>
      </c>
      <c r="E86" s="175">
        <v>0</v>
      </c>
      <c r="F86" s="197"/>
    </row>
    <row r="87" spans="1:6" x14ac:dyDescent="0.25">
      <c r="A87" s="176" t="s">
        <v>254</v>
      </c>
      <c r="B87" s="178"/>
      <c r="C87" s="198"/>
      <c r="D87" s="177">
        <v>0</v>
      </c>
      <c r="E87" s="175">
        <v>0</v>
      </c>
      <c r="F87" s="197"/>
    </row>
    <row r="88" spans="1:6" x14ac:dyDescent="0.25">
      <c r="A88" s="176" t="s">
        <v>255</v>
      </c>
      <c r="B88" s="174"/>
      <c r="C88" s="177">
        <v>66327965</v>
      </c>
      <c r="D88" s="204"/>
      <c r="E88" s="175">
        <v>66327965</v>
      </c>
      <c r="F88" s="197"/>
    </row>
    <row r="89" spans="1:6" x14ac:dyDescent="0.25">
      <c r="A89" s="176" t="s">
        <v>256</v>
      </c>
      <c r="B89" s="174"/>
      <c r="C89" s="198">
        <v>3914000</v>
      </c>
      <c r="D89" s="177"/>
      <c r="E89" s="175">
        <v>3914000</v>
      </c>
      <c r="F89" s="197"/>
    </row>
    <row r="90" spans="1:6" x14ac:dyDescent="0.25">
      <c r="A90" s="176" t="s">
        <v>257</v>
      </c>
      <c r="B90" s="174"/>
      <c r="C90" s="198">
        <v>40000</v>
      </c>
      <c r="D90" s="177"/>
      <c r="E90" s="175">
        <v>40000</v>
      </c>
      <c r="F90" s="197"/>
    </row>
    <row r="91" spans="1:6" x14ac:dyDescent="0.25">
      <c r="A91" s="176" t="s">
        <v>258</v>
      </c>
      <c r="B91" s="174"/>
      <c r="C91" s="198">
        <v>0</v>
      </c>
      <c r="D91" s="177"/>
      <c r="E91" s="175">
        <v>0</v>
      </c>
      <c r="F91" s="197"/>
    </row>
    <row r="92" spans="1:6" x14ac:dyDescent="0.25">
      <c r="A92" s="176" t="s">
        <v>259</v>
      </c>
      <c r="B92" s="174">
        <v>25173</v>
      </c>
      <c r="C92" s="205"/>
      <c r="D92" s="177"/>
      <c r="E92" s="175">
        <v>25173</v>
      </c>
      <c r="F92" s="197"/>
    </row>
    <row r="93" spans="1:6" x14ac:dyDescent="0.25">
      <c r="A93" s="176" t="s">
        <v>260</v>
      </c>
      <c r="B93" s="174">
        <v>252574.38</v>
      </c>
      <c r="C93" s="205"/>
      <c r="D93" s="177"/>
      <c r="E93" s="175">
        <v>252574.38</v>
      </c>
      <c r="F93" s="197"/>
    </row>
    <row r="94" spans="1:6" x14ac:dyDescent="0.25">
      <c r="A94" s="176" t="s">
        <v>261</v>
      </c>
      <c r="B94" s="174">
        <v>0</v>
      </c>
      <c r="C94" s="205"/>
      <c r="D94" s="177"/>
      <c r="E94" s="175">
        <v>0</v>
      </c>
      <c r="F94" s="197"/>
    </row>
    <row r="95" spans="1:6" x14ac:dyDescent="0.25">
      <c r="A95" s="176" t="s">
        <v>262</v>
      </c>
      <c r="B95" s="174">
        <v>389000</v>
      </c>
      <c r="C95" s="205"/>
      <c r="D95" s="177"/>
      <c r="E95" s="175">
        <v>389000</v>
      </c>
      <c r="F95" s="197"/>
    </row>
    <row r="96" spans="1:6" x14ac:dyDescent="0.25">
      <c r="A96" s="176" t="s">
        <v>263</v>
      </c>
      <c r="B96" s="174"/>
      <c r="C96" s="205">
        <v>0</v>
      </c>
      <c r="D96" s="177"/>
      <c r="E96" s="175">
        <v>0</v>
      </c>
      <c r="F96" s="197"/>
    </row>
    <row r="97" spans="1:6" x14ac:dyDescent="0.25">
      <c r="A97" s="206" t="s">
        <v>264</v>
      </c>
      <c r="B97" s="207">
        <v>20000</v>
      </c>
      <c r="C97" s="205"/>
      <c r="D97" s="177">
        <v>4685405</v>
      </c>
      <c r="E97" s="175">
        <v>4705405</v>
      </c>
      <c r="F97" s="197"/>
    </row>
    <row r="98" spans="1:6" ht="15.75" thickBot="1" x14ac:dyDescent="0.3">
      <c r="A98" s="180" t="s">
        <v>265</v>
      </c>
      <c r="B98" s="183">
        <v>1681084.08</v>
      </c>
      <c r="C98" s="183">
        <v>73138574.980000004</v>
      </c>
      <c r="D98" s="183">
        <v>10149382.6</v>
      </c>
      <c r="E98" s="181">
        <v>84969041.659999996</v>
      </c>
      <c r="F98" s="185">
        <v>55737477.32</v>
      </c>
    </row>
    <row r="99" spans="1:6" x14ac:dyDescent="0.25">
      <c r="A99" s="208" t="s">
        <v>266</v>
      </c>
      <c r="B99" s="170"/>
      <c r="C99" s="170"/>
      <c r="D99" s="170"/>
      <c r="E99" s="171"/>
      <c r="F99" s="197"/>
    </row>
    <row r="100" spans="1:6" x14ac:dyDescent="0.25">
      <c r="A100" s="209" t="s">
        <v>267</v>
      </c>
      <c r="B100" s="177">
        <v>4000</v>
      </c>
      <c r="C100" s="177"/>
      <c r="D100" s="174"/>
      <c r="E100" s="188">
        <v>4000</v>
      </c>
      <c r="F100" s="197"/>
    </row>
    <row r="101" spans="1:6" x14ac:dyDescent="0.25">
      <c r="A101" s="176" t="s">
        <v>268</v>
      </c>
      <c r="B101" s="177">
        <v>400000</v>
      </c>
      <c r="C101" s="177"/>
      <c r="D101" s="203"/>
      <c r="E101" s="175">
        <v>400000</v>
      </c>
      <c r="F101" s="197"/>
    </row>
    <row r="102" spans="1:6" x14ac:dyDescent="0.25">
      <c r="A102" s="176" t="s">
        <v>269</v>
      </c>
      <c r="B102" s="177"/>
      <c r="C102" s="174"/>
      <c r="D102" s="198">
        <v>15000</v>
      </c>
      <c r="E102" s="175">
        <v>15000</v>
      </c>
      <c r="F102" s="197"/>
    </row>
    <row r="103" spans="1:6" x14ac:dyDescent="0.25">
      <c r="A103" s="176" t="s">
        <v>270</v>
      </c>
      <c r="B103" s="177"/>
      <c r="C103" s="174"/>
      <c r="D103" s="205">
        <v>67000</v>
      </c>
      <c r="E103" s="175">
        <v>67000</v>
      </c>
      <c r="F103" s="197"/>
    </row>
    <row r="104" spans="1:6" x14ac:dyDescent="0.25">
      <c r="A104" s="176" t="s">
        <v>271</v>
      </c>
      <c r="B104" s="177"/>
      <c r="C104" s="189">
        <v>4700000</v>
      </c>
      <c r="D104" s="205"/>
      <c r="E104" s="175">
        <v>4700000</v>
      </c>
      <c r="F104" s="197"/>
    </row>
    <row r="105" spans="1:6" ht="15.75" thickBot="1" x14ac:dyDescent="0.3">
      <c r="A105" s="180" t="s">
        <v>272</v>
      </c>
      <c r="B105" s="183">
        <v>404000</v>
      </c>
      <c r="C105" s="183">
        <v>4700000</v>
      </c>
      <c r="D105" s="183">
        <v>82000</v>
      </c>
      <c r="E105" s="181">
        <v>5186000</v>
      </c>
      <c r="F105" s="185">
        <v>1989200.49</v>
      </c>
    </row>
    <row r="106" spans="1:6" x14ac:dyDescent="0.25">
      <c r="A106" s="208" t="s">
        <v>273</v>
      </c>
      <c r="B106" s="170"/>
      <c r="C106" s="170"/>
      <c r="D106" s="202"/>
      <c r="E106" s="171"/>
      <c r="F106" s="197"/>
    </row>
    <row r="107" spans="1:6" x14ac:dyDescent="0.25">
      <c r="A107" s="176" t="s">
        <v>274</v>
      </c>
      <c r="B107" s="177">
        <v>650000</v>
      </c>
      <c r="C107" s="174"/>
      <c r="D107" s="205"/>
      <c r="E107" s="175">
        <v>650000</v>
      </c>
      <c r="F107" s="197"/>
    </row>
    <row r="108" spans="1:6" x14ac:dyDescent="0.25">
      <c r="A108" s="176" t="s">
        <v>275</v>
      </c>
      <c r="B108" s="177">
        <v>0</v>
      </c>
      <c r="C108" s="174"/>
      <c r="D108" s="205"/>
      <c r="E108" s="175">
        <v>0</v>
      </c>
      <c r="F108" s="197"/>
    </row>
    <row r="109" spans="1:6" ht="15.75" thickBot="1" x14ac:dyDescent="0.3">
      <c r="A109" s="180" t="s">
        <v>276</v>
      </c>
      <c r="B109" s="183">
        <v>650000.49</v>
      </c>
      <c r="C109" s="183">
        <v>0</v>
      </c>
      <c r="D109" s="183">
        <v>0</v>
      </c>
      <c r="E109" s="181">
        <v>650000</v>
      </c>
      <c r="F109" s="197">
        <v>650000</v>
      </c>
    </row>
    <row r="110" spans="1:6" x14ac:dyDescent="0.25">
      <c r="A110" s="208" t="s">
        <v>277</v>
      </c>
      <c r="B110" s="170"/>
      <c r="C110" s="170"/>
      <c r="D110" s="170"/>
      <c r="E110" s="171"/>
      <c r="F110" s="197"/>
    </row>
    <row r="111" spans="1:6" x14ac:dyDescent="0.25">
      <c r="A111" s="176" t="s">
        <v>278</v>
      </c>
      <c r="B111" s="177"/>
      <c r="C111" s="177"/>
      <c r="D111" s="203">
        <v>2600000</v>
      </c>
      <c r="E111" s="175">
        <v>2600000</v>
      </c>
      <c r="F111" s="197"/>
    </row>
    <row r="112" spans="1:6" ht="15.75" thickBot="1" x14ac:dyDescent="0.3">
      <c r="A112" s="180" t="s">
        <v>279</v>
      </c>
      <c r="B112" s="183">
        <v>0</v>
      </c>
      <c r="C112" s="183">
        <v>0</v>
      </c>
      <c r="D112" s="183">
        <v>2600000</v>
      </c>
      <c r="E112" s="181">
        <v>2600000</v>
      </c>
      <c r="F112" s="210">
        <v>1827787.11</v>
      </c>
    </row>
    <row r="113" spans="1:6" ht="15.75" thickBot="1" x14ac:dyDescent="0.3">
      <c r="A113" s="199" t="s">
        <v>280</v>
      </c>
      <c r="B113" s="211">
        <v>2735084.5700000003</v>
      </c>
      <c r="C113" s="211">
        <v>77838574.980000004</v>
      </c>
      <c r="D113" s="211">
        <v>12831382.6</v>
      </c>
      <c r="E113" s="200">
        <v>93405041.659999996</v>
      </c>
      <c r="F113" s="201">
        <v>60204464.619999997</v>
      </c>
    </row>
    <row r="114" spans="1:6" ht="15.75" thickBot="1" x14ac:dyDescent="0.3">
      <c r="A114" s="212" t="s">
        <v>281</v>
      </c>
      <c r="B114" s="213">
        <v>354560296.21462929</v>
      </c>
      <c r="C114" s="213">
        <v>80019981.570000008</v>
      </c>
      <c r="D114" s="213">
        <v>45781558.98120001</v>
      </c>
      <c r="E114" s="214">
        <v>480361836.27582932</v>
      </c>
      <c r="F114" s="215">
        <v>424255152.64606369</v>
      </c>
    </row>
  </sheetData>
  <mergeCells count="1">
    <mergeCell ref="B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1" workbookViewId="0">
      <selection activeCell="F121" sqref="F121"/>
    </sheetView>
  </sheetViews>
  <sheetFormatPr baseColWidth="10" defaultRowHeight="15" x14ac:dyDescent="0.25"/>
  <cols>
    <col min="1" max="1" width="48.5703125" bestFit="1" customWidth="1"/>
  </cols>
  <sheetData>
    <row r="1" spans="1:7" ht="15.75" x14ac:dyDescent="0.25">
      <c r="A1" s="216" t="s">
        <v>162</v>
      </c>
      <c r="B1" s="1682" t="s">
        <v>282</v>
      </c>
      <c r="C1" s="1682"/>
      <c r="D1" s="1682"/>
      <c r="E1" s="217"/>
      <c r="F1" s="196"/>
      <c r="G1" s="196"/>
    </row>
    <row r="2" spans="1:7" ht="15.75" thickBot="1" x14ac:dyDescent="0.3">
      <c r="A2" s="165" t="s">
        <v>283</v>
      </c>
      <c r="B2" s="166" t="s">
        <v>284</v>
      </c>
      <c r="C2" s="166" t="s">
        <v>285</v>
      </c>
      <c r="D2" s="166" t="s">
        <v>286</v>
      </c>
      <c r="E2" s="218" t="s">
        <v>168</v>
      </c>
      <c r="F2" s="219">
        <v>2019</v>
      </c>
      <c r="G2" s="220" t="s">
        <v>287</v>
      </c>
    </row>
    <row r="3" spans="1:7" x14ac:dyDescent="0.25">
      <c r="A3" s="208" t="s">
        <v>170</v>
      </c>
      <c r="B3" s="202"/>
      <c r="C3" s="202"/>
      <c r="D3" s="170"/>
      <c r="E3" s="171"/>
      <c r="F3" s="221"/>
      <c r="G3" s="221"/>
    </row>
    <row r="4" spans="1:7" x14ac:dyDescent="0.25">
      <c r="A4" s="173" t="s">
        <v>288</v>
      </c>
      <c r="B4" s="222">
        <v>360000</v>
      </c>
      <c r="C4" s="174"/>
      <c r="D4" s="174"/>
      <c r="E4" s="175">
        <f t="shared" ref="E4:E9" si="0">SUM(B4:D4)</f>
        <v>360000</v>
      </c>
      <c r="F4" s="221">
        <v>360000</v>
      </c>
      <c r="G4" s="223">
        <f>+E4/F4-1</f>
        <v>0</v>
      </c>
    </row>
    <row r="5" spans="1:7" x14ac:dyDescent="0.25">
      <c r="A5" s="176" t="s">
        <v>289</v>
      </c>
      <c r="B5" s="177">
        <v>206530330.26561978</v>
      </c>
      <c r="C5" s="177"/>
      <c r="D5" s="177">
        <v>0</v>
      </c>
      <c r="E5" s="175">
        <f t="shared" si="0"/>
        <v>206530330.26561978</v>
      </c>
      <c r="F5" s="221">
        <v>150318843.92401129</v>
      </c>
      <c r="G5" s="223">
        <f t="shared" ref="G5:G47" si="1">+E5/F5-1</f>
        <v>0.37394836784418284</v>
      </c>
    </row>
    <row r="6" spans="1:7" x14ac:dyDescent="0.25">
      <c r="A6" s="176" t="s">
        <v>290</v>
      </c>
      <c r="B6" s="177">
        <v>45180246.354448289</v>
      </c>
      <c r="C6" s="177"/>
      <c r="D6" s="177"/>
      <c r="E6" s="175">
        <f t="shared" si="0"/>
        <v>45180246.354448289</v>
      </c>
      <c r="F6" s="221">
        <v>75930214.990339369</v>
      </c>
      <c r="G6" s="223">
        <f t="shared" si="1"/>
        <v>-0.40497670973015698</v>
      </c>
    </row>
    <row r="7" spans="1:7" x14ac:dyDescent="0.25">
      <c r="A7" s="176" t="s">
        <v>291</v>
      </c>
      <c r="B7" s="177">
        <v>586617.81699999992</v>
      </c>
      <c r="C7" s="177"/>
      <c r="D7" s="177"/>
      <c r="E7" s="175">
        <f t="shared" si="0"/>
        <v>586617.81699999992</v>
      </c>
      <c r="F7" s="221">
        <v>600060.62930000003</v>
      </c>
      <c r="G7" s="223">
        <f t="shared" si="1"/>
        <v>-2.2402423427915652E-2</v>
      </c>
    </row>
    <row r="8" spans="1:7" x14ac:dyDescent="0.25">
      <c r="A8" s="176" t="s">
        <v>292</v>
      </c>
      <c r="B8" s="177">
        <v>26250273.912999999</v>
      </c>
      <c r="C8" s="177"/>
      <c r="D8" s="177">
        <v>0</v>
      </c>
      <c r="E8" s="175">
        <f t="shared" si="0"/>
        <v>26250273.912999999</v>
      </c>
      <c r="F8" s="221">
        <v>26078932.163079999</v>
      </c>
      <c r="G8" s="223">
        <f t="shared" si="1"/>
        <v>6.5701213856665941E-3</v>
      </c>
    </row>
    <row r="9" spans="1:7" x14ac:dyDescent="0.25">
      <c r="A9" s="176" t="s">
        <v>293</v>
      </c>
      <c r="B9" s="177">
        <v>45336036.188239031</v>
      </c>
      <c r="C9" s="177"/>
      <c r="D9" s="177"/>
      <c r="E9" s="175">
        <f t="shared" si="0"/>
        <v>45336036.188239031</v>
      </c>
      <c r="F9" s="221">
        <v>45204422.413932629</v>
      </c>
      <c r="G9" s="223">
        <f t="shared" si="1"/>
        <v>2.9115242995747526E-3</v>
      </c>
    </row>
    <row r="10" spans="1:7" ht="15.75" thickBot="1" x14ac:dyDescent="0.3">
      <c r="A10" s="165" t="s">
        <v>188</v>
      </c>
      <c r="B10" s="183">
        <v>324243504.53830713</v>
      </c>
      <c r="C10" s="183">
        <v>0</v>
      </c>
      <c r="D10" s="183">
        <v>0</v>
      </c>
      <c r="E10" s="181">
        <f>SUM(E4:E9)</f>
        <v>324243504.53830713</v>
      </c>
      <c r="F10" s="221">
        <v>298492474.12066329</v>
      </c>
      <c r="G10" s="224">
        <f t="shared" si="1"/>
        <v>8.6270283676345594E-2</v>
      </c>
    </row>
    <row r="11" spans="1:7" x14ac:dyDescent="0.25">
      <c r="A11" s="208" t="s">
        <v>189</v>
      </c>
      <c r="B11" s="202"/>
      <c r="C11" s="202"/>
      <c r="D11" s="170"/>
      <c r="E11" s="171"/>
      <c r="F11" s="221"/>
      <c r="G11" s="223"/>
    </row>
    <row r="12" spans="1:7" x14ac:dyDescent="0.25">
      <c r="A12" s="176" t="s">
        <v>294</v>
      </c>
      <c r="B12" s="177">
        <v>122521.1043188218</v>
      </c>
      <c r="C12" s="177">
        <v>2074.12</v>
      </c>
      <c r="D12" s="177">
        <v>1491786.3812562672</v>
      </c>
      <c r="E12" s="175">
        <f>SUM(B12:D12)</f>
        <v>1616381.6055750889</v>
      </c>
      <c r="F12" s="221">
        <v>1183997.95</v>
      </c>
      <c r="G12" s="223">
        <f t="shared" si="1"/>
        <v>0.36518953058583326</v>
      </c>
    </row>
    <row r="13" spans="1:7" x14ac:dyDescent="0.25">
      <c r="A13" s="176" t="s">
        <v>295</v>
      </c>
      <c r="B13" s="177">
        <v>555233.31953866524</v>
      </c>
      <c r="C13" s="177">
        <v>415971.52</v>
      </c>
      <c r="D13" s="177">
        <v>3389430.9191229646</v>
      </c>
      <c r="E13" s="175">
        <f>SUM(B13:D13)</f>
        <v>4360635.7586616296</v>
      </c>
      <c r="F13" s="221">
        <v>4817939.5</v>
      </c>
      <c r="G13" s="223">
        <f t="shared" si="1"/>
        <v>-9.4916870861157632E-2</v>
      </c>
    </row>
    <row r="14" spans="1:7" x14ac:dyDescent="0.25">
      <c r="A14" s="176" t="s">
        <v>296</v>
      </c>
      <c r="B14" s="177">
        <v>9406110.4986386336</v>
      </c>
      <c r="C14" s="177">
        <v>1665997.72</v>
      </c>
      <c r="D14" s="177">
        <v>24640727.765410155</v>
      </c>
      <c r="E14" s="175">
        <f>SUM(B14:D14)</f>
        <v>35712835.984048791</v>
      </c>
      <c r="F14" s="221">
        <v>37776106.049999997</v>
      </c>
      <c r="G14" s="223">
        <f t="shared" si="1"/>
        <v>-5.4618389286081648E-2</v>
      </c>
    </row>
    <row r="15" spans="1:7" x14ac:dyDescent="0.25">
      <c r="A15" s="176" t="s">
        <v>297</v>
      </c>
      <c r="B15" s="177">
        <v>1698940.1838260652</v>
      </c>
      <c r="C15" s="177">
        <v>50113.229999999996</v>
      </c>
      <c r="D15" s="177">
        <v>1192681.3154106194</v>
      </c>
      <c r="E15" s="175">
        <f>SUM(B15:D15)</f>
        <v>2941734.7292366847</v>
      </c>
      <c r="F15" s="221">
        <v>3556399.58</v>
      </c>
      <c r="G15" s="223">
        <f t="shared" si="1"/>
        <v>-0.17283346174597047</v>
      </c>
    </row>
    <row r="16" spans="1:7" ht="15.75" thickBot="1" x14ac:dyDescent="0.3">
      <c r="A16" s="165" t="s">
        <v>217</v>
      </c>
      <c r="B16" s="183">
        <v>11782805.106322186</v>
      </c>
      <c r="C16" s="183">
        <v>2134156.59</v>
      </c>
      <c r="D16" s="183">
        <v>30714626.381200004</v>
      </c>
      <c r="E16" s="181">
        <f>SUM(E12:E15)</f>
        <v>44631588.077522196</v>
      </c>
      <c r="F16" s="221">
        <v>47334443.079999998</v>
      </c>
      <c r="G16" s="224">
        <f t="shared" si="1"/>
        <v>-5.710123171639947E-2</v>
      </c>
    </row>
    <row r="17" spans="1:7" x14ac:dyDescent="0.25">
      <c r="A17" s="208" t="s">
        <v>218</v>
      </c>
      <c r="B17" s="202"/>
      <c r="C17" s="202"/>
      <c r="D17" s="170"/>
      <c r="E17" s="171"/>
      <c r="F17" s="221"/>
      <c r="G17" s="223"/>
    </row>
    <row r="18" spans="1:7" x14ac:dyDescent="0.25">
      <c r="A18" s="191" t="s">
        <v>298</v>
      </c>
      <c r="B18" s="177">
        <v>0</v>
      </c>
      <c r="C18" s="177">
        <v>0</v>
      </c>
      <c r="D18" s="189">
        <v>400750</v>
      </c>
      <c r="E18" s="188">
        <f>SUM(B18:D18)</f>
        <v>400750</v>
      </c>
      <c r="F18" s="221">
        <v>900750.43540029495</v>
      </c>
      <c r="G18" s="223"/>
    </row>
    <row r="19" spans="1:7" ht="15.75" thickBot="1" x14ac:dyDescent="0.3">
      <c r="A19" s="165" t="s">
        <v>221</v>
      </c>
      <c r="B19" s="183">
        <v>0</v>
      </c>
      <c r="C19" s="183">
        <v>0</v>
      </c>
      <c r="D19" s="194">
        <v>400750</v>
      </c>
      <c r="E19" s="181">
        <f>SUM(E18:E18)</f>
        <v>400750</v>
      </c>
      <c r="F19" s="221">
        <v>900750.43540029495</v>
      </c>
      <c r="G19" s="224">
        <f>+E19/F19-1</f>
        <v>-0.55509319313078542</v>
      </c>
    </row>
    <row r="20" spans="1:7" x14ac:dyDescent="0.25">
      <c r="A20" s="208" t="s">
        <v>222</v>
      </c>
      <c r="B20" s="202"/>
      <c r="C20" s="202"/>
      <c r="D20" s="170"/>
      <c r="E20" s="171"/>
      <c r="F20" s="221"/>
      <c r="G20" s="223"/>
    </row>
    <row r="21" spans="1:7" x14ac:dyDescent="0.25">
      <c r="A21" s="176" t="s">
        <v>299</v>
      </c>
      <c r="B21" s="177">
        <v>15447902</v>
      </c>
      <c r="C21" s="177">
        <v>47250</v>
      </c>
      <c r="D21" s="177">
        <v>1834800</v>
      </c>
      <c r="E21" s="175">
        <f>SUM(B21:D21)</f>
        <v>17329952</v>
      </c>
      <c r="F21" s="221">
        <v>17293020.390000001</v>
      </c>
      <c r="G21" s="223">
        <f t="shared" si="1"/>
        <v>2.1356367578999613E-3</v>
      </c>
    </row>
    <row r="22" spans="1:7" x14ac:dyDescent="0.25">
      <c r="A22" s="176" t="s">
        <v>300</v>
      </c>
      <c r="B22" s="177">
        <v>351000</v>
      </c>
      <c r="C22" s="177">
        <v>0</v>
      </c>
      <c r="D22" s="177">
        <v>0</v>
      </c>
      <c r="E22" s="225">
        <f>SUM(B22:D22)</f>
        <v>351000</v>
      </c>
      <c r="F22" s="221">
        <v>30000</v>
      </c>
      <c r="G22" s="223">
        <f t="shared" si="1"/>
        <v>10.7</v>
      </c>
    </row>
    <row r="23" spans="1:7" ht="15.75" thickBot="1" x14ac:dyDescent="0.3">
      <c r="A23" s="165" t="s">
        <v>234</v>
      </c>
      <c r="B23" s="183">
        <v>15798902</v>
      </c>
      <c r="C23" s="183">
        <v>47250</v>
      </c>
      <c r="D23" s="183">
        <v>1834800</v>
      </c>
      <c r="E23" s="181">
        <f>SUM(E21:E22)</f>
        <v>17680952</v>
      </c>
      <c r="F23" s="221">
        <v>17323020.390000001</v>
      </c>
      <c r="G23" s="224">
        <f t="shared" si="1"/>
        <v>2.0662194117523569E-2</v>
      </c>
    </row>
    <row r="24" spans="1:7" ht="15.75" thickBot="1" x14ac:dyDescent="0.3">
      <c r="A24" s="226" t="s">
        <v>235</v>
      </c>
      <c r="B24" s="227">
        <v>351825211.6446293</v>
      </c>
      <c r="C24" s="227">
        <v>2181406.59</v>
      </c>
      <c r="D24" s="227">
        <v>32950176.381200004</v>
      </c>
      <c r="E24" s="228">
        <f>E10+E16+E19+E23</f>
        <v>386956794.61582935</v>
      </c>
      <c r="F24" s="221">
        <v>364050688.02606356</v>
      </c>
      <c r="G24" s="224">
        <f t="shared" si="1"/>
        <v>6.2920102455968685E-2</v>
      </c>
    </row>
    <row r="25" spans="1:7" x14ac:dyDescent="0.25">
      <c r="A25" s="208" t="s">
        <v>236</v>
      </c>
      <c r="B25" s="202"/>
      <c r="C25" s="202"/>
      <c r="D25" s="170"/>
      <c r="E25" s="171"/>
      <c r="F25" s="221"/>
      <c r="G25" s="223"/>
    </row>
    <row r="26" spans="1:7" x14ac:dyDescent="0.25">
      <c r="A26" s="176" t="s">
        <v>301</v>
      </c>
      <c r="B26" s="177">
        <v>994336.7</v>
      </c>
      <c r="C26" s="177">
        <v>2856609.98</v>
      </c>
      <c r="D26" s="177">
        <v>5463977.5999999996</v>
      </c>
      <c r="E26" s="175">
        <f>SUM(B26:D26)</f>
        <v>9314924.2799999993</v>
      </c>
      <c r="F26" s="221">
        <v>7878449.6800000016</v>
      </c>
      <c r="G26" s="223">
        <f t="shared" si="1"/>
        <v>0.18232960269411747</v>
      </c>
    </row>
    <row r="27" spans="1:7" x14ac:dyDescent="0.25">
      <c r="A27" s="176" t="s">
        <v>302</v>
      </c>
      <c r="B27" s="177">
        <v>0</v>
      </c>
      <c r="C27" s="177">
        <v>0</v>
      </c>
      <c r="D27" s="177">
        <v>0</v>
      </c>
      <c r="E27" s="175">
        <f>SUM(B27:D27)</f>
        <v>0</v>
      </c>
      <c r="F27" s="221">
        <v>0</v>
      </c>
      <c r="G27" s="223">
        <v>0</v>
      </c>
    </row>
    <row r="28" spans="1:7" x14ac:dyDescent="0.25">
      <c r="A28" s="176" t="s">
        <v>303</v>
      </c>
      <c r="B28" s="177">
        <v>0</v>
      </c>
      <c r="C28" s="177">
        <v>0</v>
      </c>
      <c r="D28" s="177">
        <v>0</v>
      </c>
      <c r="E28" s="175">
        <f>SUM(B28:D28)</f>
        <v>0</v>
      </c>
      <c r="F28" s="221">
        <v>0</v>
      </c>
      <c r="G28" s="223">
        <v>0</v>
      </c>
    </row>
    <row r="29" spans="1:7" x14ac:dyDescent="0.25">
      <c r="A29" s="176" t="s">
        <v>304</v>
      </c>
      <c r="B29" s="177">
        <v>666747.38</v>
      </c>
      <c r="C29" s="177">
        <v>70281965</v>
      </c>
      <c r="D29" s="177">
        <v>0</v>
      </c>
      <c r="E29" s="175">
        <f>SUM(B29:D29)</f>
        <v>70948712.379999995</v>
      </c>
      <c r="F29" s="221">
        <v>41158385.640000001</v>
      </c>
      <c r="G29" s="223">
        <f t="shared" si="1"/>
        <v>0.72379725970223929</v>
      </c>
    </row>
    <row r="30" spans="1:7" x14ac:dyDescent="0.25">
      <c r="A30" s="176" t="s">
        <v>305</v>
      </c>
      <c r="B30" s="177">
        <v>20000</v>
      </c>
      <c r="C30" s="177">
        <v>0</v>
      </c>
      <c r="D30" s="177">
        <v>4685405</v>
      </c>
      <c r="E30" s="175">
        <f>SUM(B30:D30)</f>
        <v>4705405</v>
      </c>
      <c r="F30" s="221">
        <v>6700642</v>
      </c>
      <c r="G30" s="223">
        <f t="shared" si="1"/>
        <v>-0.29776803476443003</v>
      </c>
    </row>
    <row r="31" spans="1:7" ht="15.75" thickBot="1" x14ac:dyDescent="0.3">
      <c r="A31" s="165" t="s">
        <v>265</v>
      </c>
      <c r="B31" s="183">
        <v>1681084.08</v>
      </c>
      <c r="C31" s="183">
        <v>73138574.980000004</v>
      </c>
      <c r="D31" s="183">
        <v>10149382.6</v>
      </c>
      <c r="E31" s="181">
        <f>SUM(E26:E30)</f>
        <v>84969041.659999996</v>
      </c>
      <c r="F31" s="221">
        <v>55737477.32</v>
      </c>
      <c r="G31" s="224">
        <f t="shared" si="1"/>
        <v>0.52445079586533394</v>
      </c>
    </row>
    <row r="32" spans="1:7" x14ac:dyDescent="0.25">
      <c r="A32" s="208" t="s">
        <v>266</v>
      </c>
      <c r="B32" s="202"/>
      <c r="C32" s="202"/>
      <c r="D32" s="170"/>
      <c r="E32" s="171"/>
      <c r="F32" s="221"/>
      <c r="G32" s="223"/>
    </row>
    <row r="33" spans="1:7" x14ac:dyDescent="0.25">
      <c r="A33" s="176" t="s">
        <v>306</v>
      </c>
      <c r="B33" s="177">
        <v>404000</v>
      </c>
      <c r="C33" s="177">
        <v>0</v>
      </c>
      <c r="D33" s="177">
        <v>82000</v>
      </c>
      <c r="E33" s="175">
        <f>SUM(B33:D33)</f>
        <v>486000</v>
      </c>
      <c r="F33" s="221">
        <v>489200</v>
      </c>
      <c r="G33" s="223"/>
    </row>
    <row r="34" spans="1:7" x14ac:dyDescent="0.25">
      <c r="A34" s="176" t="s">
        <v>307</v>
      </c>
      <c r="B34" s="177"/>
      <c r="C34" s="177">
        <v>4700000</v>
      </c>
      <c r="D34" s="177"/>
      <c r="E34" s="175">
        <f>SUM(B34:D34)</f>
        <v>4700000</v>
      </c>
      <c r="F34" s="221">
        <v>1500000.49</v>
      </c>
      <c r="G34" s="223"/>
    </row>
    <row r="35" spans="1:7" ht="15.75" thickBot="1" x14ac:dyDescent="0.3">
      <c r="A35" s="165" t="s">
        <v>272</v>
      </c>
      <c r="B35" s="183">
        <v>404000</v>
      </c>
      <c r="C35" s="183">
        <v>4700000</v>
      </c>
      <c r="D35" s="183">
        <v>82000</v>
      </c>
      <c r="E35" s="181">
        <f>SUM(E33:E34)</f>
        <v>5186000</v>
      </c>
      <c r="F35" s="221">
        <v>1989200.49</v>
      </c>
      <c r="G35" s="224">
        <f t="shared" si="1"/>
        <v>1.6070775801990678</v>
      </c>
    </row>
    <row r="36" spans="1:7" x14ac:dyDescent="0.25">
      <c r="A36" s="208" t="s">
        <v>273</v>
      </c>
      <c r="B36" s="202"/>
      <c r="C36" s="202"/>
      <c r="D36" s="170"/>
      <c r="E36" s="171"/>
      <c r="F36" s="221"/>
      <c r="G36" s="223"/>
    </row>
    <row r="37" spans="1:7" x14ac:dyDescent="0.25">
      <c r="A37" s="176" t="s">
        <v>308</v>
      </c>
      <c r="B37" s="177">
        <v>650000</v>
      </c>
      <c r="C37" s="177">
        <v>0</v>
      </c>
      <c r="D37" s="177">
        <v>0</v>
      </c>
      <c r="E37" s="175">
        <f>SUM(B37:D37)</f>
        <v>650000</v>
      </c>
      <c r="F37" s="221">
        <v>649999.69999999995</v>
      </c>
      <c r="G37" s="223">
        <f t="shared" si="1"/>
        <v>4.6153867461207199E-7</v>
      </c>
    </row>
    <row r="38" spans="1:7" ht="15.75" thickBot="1" x14ac:dyDescent="0.3">
      <c r="A38" s="165" t="s">
        <v>276</v>
      </c>
      <c r="B38" s="183">
        <v>650000</v>
      </c>
      <c r="C38" s="183">
        <v>0</v>
      </c>
      <c r="D38" s="183">
        <v>0</v>
      </c>
      <c r="E38" s="181">
        <f>SUM(E37:E37)</f>
        <v>650000</v>
      </c>
      <c r="F38" s="221">
        <v>649999.69999999995</v>
      </c>
      <c r="G38" s="224">
        <f t="shared" si="1"/>
        <v>4.6153867461207199E-7</v>
      </c>
    </row>
    <row r="39" spans="1:7" x14ac:dyDescent="0.25">
      <c r="A39" s="208" t="s">
        <v>277</v>
      </c>
      <c r="B39" s="202"/>
      <c r="C39" s="202"/>
      <c r="D39" s="170"/>
      <c r="E39" s="171"/>
      <c r="F39" s="221"/>
      <c r="G39" s="223"/>
    </row>
    <row r="40" spans="1:7" x14ac:dyDescent="0.25">
      <c r="A40" s="176" t="s">
        <v>309</v>
      </c>
      <c r="B40" s="177">
        <v>0</v>
      </c>
      <c r="C40" s="177">
        <v>0</v>
      </c>
      <c r="D40" s="177">
        <v>2600000</v>
      </c>
      <c r="E40" s="175">
        <f>SUM(B40:D40)</f>
        <v>2600000</v>
      </c>
      <c r="F40" s="221">
        <v>1827787.11</v>
      </c>
      <c r="G40" s="223">
        <f t="shared" si="1"/>
        <v>0.42248513832664014</v>
      </c>
    </row>
    <row r="41" spans="1:7" ht="15.75" thickBot="1" x14ac:dyDescent="0.3">
      <c r="A41" s="165" t="s">
        <v>279</v>
      </c>
      <c r="B41" s="183">
        <v>0</v>
      </c>
      <c r="C41" s="183">
        <v>0</v>
      </c>
      <c r="D41" s="183">
        <v>2600000</v>
      </c>
      <c r="E41" s="181">
        <f>SUM(E40:E40)</f>
        <v>2600000</v>
      </c>
      <c r="F41" s="221">
        <v>1827787.11</v>
      </c>
      <c r="G41" s="224">
        <f t="shared" si="1"/>
        <v>0.42248513832664014</v>
      </c>
    </row>
    <row r="42" spans="1:7" ht="15.75" thickBot="1" x14ac:dyDescent="0.3">
      <c r="A42" s="229" t="s">
        <v>310</v>
      </c>
      <c r="B42" s="230">
        <v>2735084.08</v>
      </c>
      <c r="C42" s="230">
        <v>77838574.980000004</v>
      </c>
      <c r="D42" s="230">
        <v>12831382.6</v>
      </c>
      <c r="E42" s="228">
        <f>E31+E35+E38+E41</f>
        <v>93405041.659999996</v>
      </c>
      <c r="F42" s="221">
        <v>60204464.620000005</v>
      </c>
      <c r="G42" s="224">
        <f t="shared" si="1"/>
        <v>0.55146370372290821</v>
      </c>
    </row>
    <row r="43" spans="1:7" ht="15.75" thickBot="1" x14ac:dyDescent="0.3">
      <c r="A43" s="231"/>
      <c r="B43" s="232"/>
      <c r="C43" s="232"/>
      <c r="D43" s="232"/>
      <c r="E43" s="233"/>
      <c r="F43" s="221"/>
      <c r="G43" s="223"/>
    </row>
    <row r="44" spans="1:7" ht="15.75" thickBot="1" x14ac:dyDescent="0.3">
      <c r="A44" s="229" t="s">
        <v>311</v>
      </c>
      <c r="B44" s="234">
        <v>353910295.72462928</v>
      </c>
      <c r="C44" s="227">
        <v>75319981.570000008</v>
      </c>
      <c r="D44" s="227">
        <v>43181558.981200002</v>
      </c>
      <c r="E44" s="228">
        <f>+E24+E31+E35</f>
        <v>477111836.27582932</v>
      </c>
      <c r="F44" s="221">
        <v>421777365.83606356</v>
      </c>
      <c r="G44" s="224">
        <f t="shared" si="1"/>
        <v>0.13119355119988385</v>
      </c>
    </row>
    <row r="45" spans="1:7" ht="15.75" thickBot="1" x14ac:dyDescent="0.3">
      <c r="A45" s="229" t="s">
        <v>312</v>
      </c>
      <c r="B45" s="235">
        <v>650000</v>
      </c>
      <c r="C45" s="236">
        <v>4700000</v>
      </c>
      <c r="D45" s="236">
        <v>2600000</v>
      </c>
      <c r="E45" s="237">
        <f>+E38+E41</f>
        <v>3250000</v>
      </c>
      <c r="F45" s="221">
        <v>2477786.81</v>
      </c>
      <c r="G45" s="224">
        <f t="shared" si="1"/>
        <v>0.31165441146246153</v>
      </c>
    </row>
    <row r="46" spans="1:7" ht="15.75" thickBot="1" x14ac:dyDescent="0.3">
      <c r="A46" s="231"/>
      <c r="B46" s="232"/>
      <c r="C46" s="232"/>
      <c r="D46" s="232"/>
      <c r="E46" s="233"/>
      <c r="F46" s="221"/>
      <c r="G46" s="224"/>
    </row>
    <row r="47" spans="1:7" ht="16.5" thickBot="1" x14ac:dyDescent="0.3">
      <c r="A47" s="238" t="s">
        <v>281</v>
      </c>
      <c r="B47" s="239">
        <v>354560295.72462928</v>
      </c>
      <c r="C47" s="239">
        <v>80019981.570000008</v>
      </c>
      <c r="D47" s="239">
        <v>45781558.981200002</v>
      </c>
      <c r="E47" s="240">
        <f>E24+E42</f>
        <v>480361836.27582932</v>
      </c>
      <c r="F47" s="221">
        <v>424255152.64606357</v>
      </c>
      <c r="G47" s="241">
        <f t="shared" si="1"/>
        <v>0.13224750077831815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RESUMEN INGRESOS</vt:lpstr>
      <vt:lpstr>CAP3 </vt:lpstr>
      <vt:lpstr>CAP 4</vt:lpstr>
      <vt:lpstr>CAP 5</vt:lpstr>
      <vt:lpstr>CAP 7</vt:lpstr>
      <vt:lpstr>CAP 8</vt:lpstr>
      <vt:lpstr>CAP 9</vt:lpstr>
      <vt:lpstr>Detalle de gastos</vt:lpstr>
      <vt:lpstr>RESUMEN ART</vt:lpstr>
      <vt:lpstr>DEDUCIR-DETRAER</vt:lpstr>
      <vt:lpstr>ACTUA 321B</vt:lpstr>
      <vt:lpstr>ACTUA 422D</vt:lpstr>
      <vt:lpstr>ACTUA 541A</vt:lpstr>
      <vt:lpstr>SECCION 1ª</vt:lpstr>
      <vt:lpstr>GRAFICO GASTOS</vt:lpstr>
      <vt:lpstr>GRAFICO GASTOS 3 AÑOS</vt:lpstr>
      <vt:lpstr>Comparativa Subprograma</vt:lpstr>
      <vt:lpstr>CREDITOS DISTRIBUIBLES</vt:lpstr>
      <vt:lpstr>Sección 2ª</vt:lpstr>
      <vt:lpstr>Sección 3ª</vt:lpstr>
      <vt:lpstr>Sec 3ªActvidad Academica </vt:lpstr>
      <vt:lpstr>Sec 3ª Mantenimiento</vt:lpstr>
      <vt:lpstr>Superficie ponderada</vt:lpstr>
      <vt:lpstr>PRESTAMOS</vt:lpstr>
      <vt:lpstr>RESUMEN CAP 1</vt:lpstr>
      <vt:lpstr>Docente Funcionario</vt:lpstr>
      <vt:lpstr>Docente contratado</vt:lpstr>
      <vt:lpstr>Cargos</vt:lpstr>
      <vt:lpstr>PAS FUNCIONARIO BASICAS</vt:lpstr>
      <vt:lpstr>PAS FuncComplem </vt:lpstr>
      <vt:lpstr>PAS LABORAL</vt:lpstr>
      <vt:lpstr>Seguridad Social</vt:lpstr>
      <vt:lpstr>Analisis GENERO Antiguedad</vt:lpstr>
      <vt:lpstr>Analisis GENERO diez años</vt:lpstr>
      <vt:lpstr>Analisis GENERO Cuerpos</vt:lpstr>
      <vt:lpstr>RESUMEN GASTOS CEUTA Y MELILLA</vt:lpstr>
      <vt:lpstr>CONSEJO SOCIAL INGRESOS</vt:lpstr>
      <vt:lpstr>GASTOS CONSEJO SOCIAL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Univerisidad de Granada</cp:lastModifiedBy>
  <dcterms:created xsi:type="dcterms:W3CDTF">2019-12-04T11:53:55Z</dcterms:created>
  <dcterms:modified xsi:type="dcterms:W3CDTF">2020-01-15T15:44:18Z</dcterms:modified>
</cp:coreProperties>
</file>